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bridlevel.sharepoint.com/teams/Sales/Megosztott dokumentumok/Dashboard/Hatályos tájékoztatók - CSAK EVELIN SZERKESZTHETI/Aktuális feltöltendő dokumentumok/"/>
    </mc:Choice>
  </mc:AlternateContent>
  <xr:revisionPtr revIDLastSave="19" documentId="8_{3CE3D168-E274-4DA0-86B1-D4D0848B71CD}" xr6:coauthVersionLast="47" xr6:coauthVersionMax="47" xr10:uidLastSave="{A96E7AFD-6938-4713-AEE9-3AC64464E58C}"/>
  <bookViews>
    <workbookView xWindow="-120" yWindow="-120" windowWidth="29040" windowHeight="15840" tabRatio="783" xr2:uid="{410E73BD-47FC-4323-88BF-007CF8BEAB8B}"/>
  </bookViews>
  <sheets>
    <sheet name="Normál feladás" sheetId="2" r:id="rId1"/>
    <sheet name="Színes nyomtatás" sheetId="6" r:id="rId2"/>
    <sheet name="Elsőbbségi Feladás" sheetId="3" r:id="rId3"/>
    <sheet name="Ajánlott Feladás" sheetId="4" r:id="rId4"/>
    <sheet name="Ajánlott + Tértivevényes" sheetId="5" r:id="rId5"/>
    <sheet name="Árlista 2024.01.01" sheetId="1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" l="1"/>
  <c r="I13" i="1"/>
  <c r="C22" i="2" l="1"/>
  <c r="C10" i="2"/>
  <c r="C6" i="3" l="1"/>
  <c r="C6" i="2"/>
  <c r="C7" i="2"/>
  <c r="C8" i="2"/>
  <c r="C9" i="2"/>
  <c r="C11" i="2"/>
  <c r="C12" i="2"/>
  <c r="C13" i="2"/>
  <c r="C14" i="2"/>
  <c r="C15" i="2"/>
  <c r="C16" i="2"/>
  <c r="C17" i="2"/>
  <c r="C18" i="2"/>
  <c r="C19" i="2"/>
  <c r="C20" i="2"/>
  <c r="C21" i="2"/>
  <c r="C23" i="2"/>
  <c r="C24" i="2"/>
  <c r="C25" i="2"/>
  <c r="F6" i="3"/>
  <c r="F6" i="6"/>
  <c r="F6" i="2"/>
  <c r="Q15" i="5"/>
  <c r="Q15" i="4"/>
  <c r="P15" i="3"/>
  <c r="P15" i="6"/>
  <c r="D6" i="2"/>
  <c r="I7" i="2"/>
  <c r="I6" i="2"/>
  <c r="E12" i="2"/>
  <c r="D12" i="2"/>
  <c r="D11" i="2"/>
  <c r="H7" i="5"/>
  <c r="H8" i="5"/>
  <c r="H9" i="5"/>
  <c r="H10" i="5"/>
  <c r="H11" i="5"/>
  <c r="H12" i="5"/>
  <c r="H13" i="5"/>
  <c r="H14" i="5"/>
  <c r="H15" i="5"/>
  <c r="H6" i="5"/>
  <c r="C14" i="5"/>
  <c r="C15" i="5"/>
  <c r="C13" i="5"/>
  <c r="C7" i="5"/>
  <c r="C8" i="5"/>
  <c r="C9" i="5"/>
  <c r="C10" i="5"/>
  <c r="C11" i="5"/>
  <c r="C12" i="5"/>
  <c r="C6" i="5"/>
  <c r="J6" i="4"/>
  <c r="H7" i="4"/>
  <c r="H8" i="4"/>
  <c r="H9" i="4"/>
  <c r="H10" i="4"/>
  <c r="H11" i="4"/>
  <c r="H12" i="4"/>
  <c r="H13" i="4"/>
  <c r="H14" i="4"/>
  <c r="H15" i="4"/>
  <c r="H6" i="4"/>
  <c r="C14" i="4"/>
  <c r="C15" i="4"/>
  <c r="C13" i="4"/>
  <c r="C7" i="4"/>
  <c r="C8" i="4"/>
  <c r="C9" i="4"/>
  <c r="C10" i="4"/>
  <c r="C11" i="4"/>
  <c r="C12" i="4"/>
  <c r="C6" i="4"/>
  <c r="C14" i="3"/>
  <c r="C15" i="3"/>
  <c r="C16" i="3"/>
  <c r="C17" i="3"/>
  <c r="C18" i="3"/>
  <c r="C19" i="3"/>
  <c r="C20" i="3"/>
  <c r="C21" i="3"/>
  <c r="C22" i="3"/>
  <c r="C23" i="3"/>
  <c r="C24" i="3"/>
  <c r="C25" i="3"/>
  <c r="C13" i="3"/>
  <c r="C12" i="3"/>
  <c r="C8" i="3"/>
  <c r="C9" i="3"/>
  <c r="C10" i="3"/>
  <c r="C11" i="3"/>
  <c r="C7" i="3"/>
  <c r="C7" i="6"/>
  <c r="C8" i="6"/>
  <c r="C9" i="6"/>
  <c r="C10" i="6"/>
  <c r="C11" i="6"/>
  <c r="C6" i="6"/>
  <c r="B13" i="5" l="1"/>
  <c r="B14" i="5"/>
  <c r="B15" i="5"/>
  <c r="B12" i="5"/>
  <c r="B13" i="4"/>
  <c r="B14" i="4"/>
  <c r="B15" i="4"/>
  <c r="B12" i="4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2" i="3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D16" i="3"/>
  <c r="E16" i="3"/>
  <c r="I16" i="3"/>
  <c r="D17" i="3"/>
  <c r="E17" i="3"/>
  <c r="I17" i="3"/>
  <c r="D18" i="3"/>
  <c r="E18" i="3"/>
  <c r="I18" i="3"/>
  <c r="D19" i="3"/>
  <c r="E19" i="3"/>
  <c r="I19" i="3"/>
  <c r="D20" i="3"/>
  <c r="E20" i="3"/>
  <c r="I20" i="3"/>
  <c r="D21" i="3"/>
  <c r="E21" i="3"/>
  <c r="I21" i="3"/>
  <c r="D22" i="3"/>
  <c r="E22" i="3"/>
  <c r="I22" i="3"/>
  <c r="D23" i="3"/>
  <c r="E23" i="3"/>
  <c r="I23" i="3"/>
  <c r="D24" i="3"/>
  <c r="E24" i="3"/>
  <c r="I24" i="3"/>
  <c r="D25" i="3"/>
  <c r="E25" i="3"/>
  <c r="I25" i="3"/>
  <c r="P27" i="2"/>
  <c r="I11" i="6"/>
  <c r="I10" i="6"/>
  <c r="I11" i="2"/>
  <c r="I12" i="2"/>
  <c r="I7" i="6" l="1"/>
  <c r="I8" i="6"/>
  <c r="I9" i="6"/>
  <c r="I6" i="6"/>
  <c r="J13" i="5" l="1"/>
  <c r="J14" i="5"/>
  <c r="J15" i="5"/>
  <c r="J12" i="5"/>
  <c r="J7" i="5"/>
  <c r="J8" i="5"/>
  <c r="J9" i="5"/>
  <c r="J10" i="5"/>
  <c r="J11" i="5"/>
  <c r="J6" i="5"/>
  <c r="J13" i="4"/>
  <c r="J14" i="4"/>
  <c r="J15" i="4"/>
  <c r="J12" i="4"/>
  <c r="J7" i="4"/>
  <c r="J8" i="4"/>
  <c r="J9" i="4"/>
  <c r="J10" i="4"/>
  <c r="J11" i="4"/>
  <c r="I13" i="3"/>
  <c r="I14" i="3"/>
  <c r="I15" i="3"/>
  <c r="I12" i="3"/>
  <c r="I7" i="3"/>
  <c r="I8" i="3"/>
  <c r="I9" i="3"/>
  <c r="I10" i="3"/>
  <c r="I11" i="3"/>
  <c r="I6" i="3"/>
  <c r="I14" i="2"/>
  <c r="I25" i="2"/>
  <c r="I13" i="2"/>
  <c r="I15" i="2"/>
  <c r="I16" i="2"/>
  <c r="I17" i="2"/>
  <c r="I18" i="2"/>
  <c r="I19" i="2"/>
  <c r="I20" i="2"/>
  <c r="I21" i="2"/>
  <c r="I22" i="2"/>
  <c r="I23" i="2"/>
  <c r="I24" i="2"/>
  <c r="I8" i="2"/>
  <c r="I9" i="2"/>
  <c r="I10" i="2"/>
  <c r="B10" i="6" l="1"/>
  <c r="D10" i="6"/>
  <c r="E10" i="6"/>
  <c r="B11" i="6"/>
  <c r="D11" i="6"/>
  <c r="E11" i="6"/>
  <c r="E6" i="2"/>
  <c r="H6" i="2" s="1"/>
  <c r="J6" i="2" s="1"/>
  <c r="P27" i="6" l="1"/>
  <c r="E9" i="6"/>
  <c r="D9" i="6"/>
  <c r="B9" i="6"/>
  <c r="E8" i="6"/>
  <c r="D8" i="6"/>
  <c r="B8" i="6"/>
  <c r="E7" i="6"/>
  <c r="D7" i="6"/>
  <c r="B7" i="6"/>
  <c r="E6" i="6"/>
  <c r="D6" i="6"/>
  <c r="B6" i="6"/>
  <c r="Q27" i="5"/>
  <c r="G10" i="5" s="1"/>
  <c r="F15" i="5"/>
  <c r="E15" i="5"/>
  <c r="D15" i="5"/>
  <c r="E14" i="5"/>
  <c r="D14" i="5"/>
  <c r="E13" i="5"/>
  <c r="D13" i="5"/>
  <c r="E12" i="5"/>
  <c r="D12" i="5"/>
  <c r="F11" i="5"/>
  <c r="E11" i="5"/>
  <c r="D11" i="5"/>
  <c r="B11" i="5"/>
  <c r="F10" i="5"/>
  <c r="E10" i="5"/>
  <c r="D10" i="5"/>
  <c r="B10" i="5"/>
  <c r="E9" i="5"/>
  <c r="D9" i="5"/>
  <c r="B9" i="5"/>
  <c r="E8" i="5"/>
  <c r="D8" i="5"/>
  <c r="B8" i="5"/>
  <c r="E7" i="5"/>
  <c r="D7" i="5"/>
  <c r="B7" i="5"/>
  <c r="E6" i="5"/>
  <c r="D6" i="5"/>
  <c r="B6" i="5"/>
  <c r="Q27" i="4"/>
  <c r="G11" i="4" s="1"/>
  <c r="F15" i="4"/>
  <c r="E15" i="4"/>
  <c r="D15" i="4"/>
  <c r="G14" i="4"/>
  <c r="E14" i="4"/>
  <c r="D14" i="4"/>
  <c r="E13" i="4"/>
  <c r="D13" i="4"/>
  <c r="E12" i="4"/>
  <c r="D12" i="4"/>
  <c r="E11" i="4"/>
  <c r="D11" i="4"/>
  <c r="B11" i="4"/>
  <c r="G10" i="4"/>
  <c r="E10" i="4"/>
  <c r="D10" i="4"/>
  <c r="B10" i="4"/>
  <c r="G9" i="4"/>
  <c r="E9" i="4"/>
  <c r="D9" i="4"/>
  <c r="B9" i="4"/>
  <c r="E8" i="4"/>
  <c r="D8" i="4"/>
  <c r="B8" i="4"/>
  <c r="E7" i="4"/>
  <c r="D7" i="4"/>
  <c r="B7" i="4"/>
  <c r="E6" i="4"/>
  <c r="D6" i="4"/>
  <c r="B6" i="4"/>
  <c r="P27" i="3"/>
  <c r="F15" i="3"/>
  <c r="E15" i="3"/>
  <c r="D15" i="3"/>
  <c r="E14" i="3"/>
  <c r="D14" i="3"/>
  <c r="E13" i="3"/>
  <c r="D13" i="3"/>
  <c r="E12" i="3"/>
  <c r="D12" i="3"/>
  <c r="F11" i="3"/>
  <c r="E11" i="3"/>
  <c r="D11" i="3"/>
  <c r="B11" i="3"/>
  <c r="F10" i="3"/>
  <c r="E10" i="3"/>
  <c r="D10" i="3"/>
  <c r="B10" i="3"/>
  <c r="F9" i="3"/>
  <c r="E9" i="3"/>
  <c r="D9" i="3"/>
  <c r="B9" i="3"/>
  <c r="F8" i="3"/>
  <c r="E8" i="3"/>
  <c r="D8" i="3"/>
  <c r="B8" i="3"/>
  <c r="F7" i="3"/>
  <c r="E7" i="3"/>
  <c r="D7" i="3"/>
  <c r="B7" i="3"/>
  <c r="E6" i="3"/>
  <c r="D6" i="3"/>
  <c r="B6" i="3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P15" i="2"/>
  <c r="E15" i="2"/>
  <c r="D15" i="2"/>
  <c r="E14" i="2"/>
  <c r="D14" i="2"/>
  <c r="E13" i="2"/>
  <c r="D13" i="2"/>
  <c r="E11" i="2"/>
  <c r="B11" i="2"/>
  <c r="E10" i="2"/>
  <c r="D10" i="2"/>
  <c r="B10" i="2"/>
  <c r="E9" i="2"/>
  <c r="D9" i="2"/>
  <c r="B9" i="2"/>
  <c r="E8" i="2"/>
  <c r="D8" i="2"/>
  <c r="B8" i="2"/>
  <c r="E7" i="2"/>
  <c r="D7" i="2"/>
  <c r="B7" i="2"/>
  <c r="B6" i="2"/>
  <c r="I25" i="1"/>
  <c r="H6" i="3" l="1"/>
  <c r="G9" i="5"/>
  <c r="F18" i="3"/>
  <c r="F21" i="3"/>
  <c r="F19" i="3"/>
  <c r="H19" i="3" s="1"/>
  <c r="J19" i="3" s="1"/>
  <c r="K19" i="3" s="1"/>
  <c r="L19" i="3" s="1"/>
  <c r="F16" i="3"/>
  <c r="F23" i="3"/>
  <c r="F17" i="3"/>
  <c r="H17" i="3" s="1"/>
  <c r="J17" i="3" s="1"/>
  <c r="K17" i="3" s="1"/>
  <c r="L17" i="3" s="1"/>
  <c r="F20" i="3"/>
  <c r="F24" i="3"/>
  <c r="H24" i="3" s="1"/>
  <c r="J24" i="3" s="1"/>
  <c r="K24" i="3" s="1"/>
  <c r="L24" i="3" s="1"/>
  <c r="F25" i="3"/>
  <c r="F22" i="3"/>
  <c r="F13" i="3"/>
  <c r="G14" i="3"/>
  <c r="G17" i="3"/>
  <c r="G20" i="3"/>
  <c r="G18" i="3"/>
  <c r="G25" i="3"/>
  <c r="G19" i="3"/>
  <c r="G22" i="3"/>
  <c r="G16" i="3"/>
  <c r="G23" i="3"/>
  <c r="G24" i="3"/>
  <c r="G21" i="3"/>
  <c r="G6" i="4"/>
  <c r="G7" i="4"/>
  <c r="F8" i="4"/>
  <c r="G12" i="4"/>
  <c r="G7" i="5"/>
  <c r="F8" i="5"/>
  <c r="F13" i="5"/>
  <c r="F14" i="3"/>
  <c r="G13" i="4"/>
  <c r="F6" i="5"/>
  <c r="F7" i="5"/>
  <c r="F14" i="5"/>
  <c r="F12" i="3"/>
  <c r="G8" i="4"/>
  <c r="F9" i="4"/>
  <c r="G15" i="4"/>
  <c r="I15" i="4" s="1"/>
  <c r="K15" i="4" s="1"/>
  <c r="L15" i="4" s="1"/>
  <c r="M15" i="4" s="1"/>
  <c r="G8" i="5"/>
  <c r="F9" i="5"/>
  <c r="F12" i="5"/>
  <c r="G22" i="2"/>
  <c r="G6" i="2"/>
  <c r="K6" i="2" s="1"/>
  <c r="L6" i="2" s="1"/>
  <c r="F12" i="2"/>
  <c r="G15" i="5"/>
  <c r="I15" i="5" s="1"/>
  <c r="K15" i="5" s="1"/>
  <c r="L15" i="5" s="1"/>
  <c r="M15" i="5" s="1"/>
  <c r="G12" i="5"/>
  <c r="G6" i="5"/>
  <c r="I6" i="5" s="1"/>
  <c r="G14" i="5"/>
  <c r="I10" i="5"/>
  <c r="G11" i="5"/>
  <c r="I11" i="5" s="1"/>
  <c r="K11" i="5" s="1"/>
  <c r="L11" i="5" s="1"/>
  <c r="M11" i="5" s="1"/>
  <c r="G13" i="5"/>
  <c r="F6" i="4"/>
  <c r="I8" i="4"/>
  <c r="K8" i="4" s="1"/>
  <c r="L8" i="4" s="1"/>
  <c r="M8" i="4" s="1"/>
  <c r="F13" i="4"/>
  <c r="I13" i="4" s="1"/>
  <c r="F12" i="4"/>
  <c r="I9" i="4"/>
  <c r="I12" i="4"/>
  <c r="G16" i="2"/>
  <c r="G12" i="2"/>
  <c r="G14" i="2"/>
  <c r="G10" i="2"/>
  <c r="F9" i="2"/>
  <c r="H9" i="2" s="1"/>
  <c r="G23" i="2"/>
  <c r="G21" i="2"/>
  <c r="G7" i="2"/>
  <c r="G11" i="2"/>
  <c r="G15" i="2"/>
  <c r="G17" i="2"/>
  <c r="G24" i="2"/>
  <c r="G9" i="2"/>
  <c r="G13" i="2"/>
  <c r="G8" i="2"/>
  <c r="F11" i="2"/>
  <c r="H11" i="2" s="1"/>
  <c r="F8" i="2"/>
  <c r="H8" i="2" s="1"/>
  <c r="F14" i="2"/>
  <c r="F10" i="2"/>
  <c r="H10" i="2" s="1"/>
  <c r="F13" i="2"/>
  <c r="F7" i="2"/>
  <c r="H7" i="2" s="1"/>
  <c r="F15" i="2"/>
  <c r="G19" i="2"/>
  <c r="F24" i="2"/>
  <c r="G18" i="2"/>
  <c r="G20" i="2"/>
  <c r="F9" i="6"/>
  <c r="H9" i="6" s="1"/>
  <c r="J9" i="6" s="1"/>
  <c r="F10" i="6"/>
  <c r="H10" i="6" s="1"/>
  <c r="J10" i="6" s="1"/>
  <c r="F11" i="6"/>
  <c r="H11" i="6" s="1"/>
  <c r="J11" i="6" s="1"/>
  <c r="G7" i="6"/>
  <c r="G10" i="6"/>
  <c r="G11" i="6"/>
  <c r="G9" i="6"/>
  <c r="H6" i="6"/>
  <c r="J6" i="6" s="1"/>
  <c r="K6" i="6" s="1"/>
  <c r="L6" i="6" s="1"/>
  <c r="G6" i="6"/>
  <c r="F7" i="6"/>
  <c r="H7" i="6" s="1"/>
  <c r="J7" i="6" s="1"/>
  <c r="G8" i="6"/>
  <c r="F8" i="6"/>
  <c r="H8" i="6" s="1"/>
  <c r="J8" i="6" s="1"/>
  <c r="F10" i="4"/>
  <c r="I10" i="4" s="1"/>
  <c r="F14" i="4"/>
  <c r="I14" i="4" s="1"/>
  <c r="F7" i="4"/>
  <c r="F11" i="4"/>
  <c r="I11" i="4" s="1"/>
  <c r="G7" i="3"/>
  <c r="H7" i="3" s="1"/>
  <c r="J7" i="3" s="1"/>
  <c r="K7" i="3" s="1"/>
  <c r="L7" i="3" s="1"/>
  <c r="G11" i="3"/>
  <c r="H11" i="3" s="1"/>
  <c r="J11" i="3" s="1"/>
  <c r="K11" i="3" s="1"/>
  <c r="L11" i="3" s="1"/>
  <c r="G15" i="3"/>
  <c r="H15" i="3" s="1"/>
  <c r="J15" i="3" s="1"/>
  <c r="K15" i="3" s="1"/>
  <c r="L15" i="3" s="1"/>
  <c r="G12" i="3"/>
  <c r="G9" i="3"/>
  <c r="H9" i="3" s="1"/>
  <c r="J9" i="3" s="1"/>
  <c r="K9" i="3" s="1"/>
  <c r="L9" i="3" s="1"/>
  <c r="G13" i="3"/>
  <c r="G8" i="3"/>
  <c r="H8" i="3" s="1"/>
  <c r="J8" i="3" s="1"/>
  <c r="K8" i="3" s="1"/>
  <c r="L8" i="3" s="1"/>
  <c r="G6" i="3"/>
  <c r="J6" i="3" s="1"/>
  <c r="K6" i="3" s="1"/>
  <c r="L6" i="3" s="1"/>
  <c r="G10" i="3"/>
  <c r="H10" i="3" s="1"/>
  <c r="J10" i="3" s="1"/>
  <c r="K10" i="3" s="1"/>
  <c r="L10" i="3" s="1"/>
  <c r="F17" i="2"/>
  <c r="F21" i="2"/>
  <c r="F25" i="2"/>
  <c r="G25" i="2"/>
  <c r="F18" i="2"/>
  <c r="F22" i="2"/>
  <c r="F19" i="2"/>
  <c r="F23" i="2"/>
  <c r="F16" i="2"/>
  <c r="F20" i="2"/>
  <c r="I13" i="5" l="1"/>
  <c r="I7" i="5"/>
  <c r="K7" i="5" s="1"/>
  <c r="L7" i="5" s="1"/>
  <c r="M7" i="5" s="1"/>
  <c r="H12" i="2"/>
  <c r="J12" i="2" s="1"/>
  <c r="K12" i="2" s="1"/>
  <c r="L12" i="2" s="1"/>
  <c r="I9" i="5"/>
  <c r="K9" i="5" s="1"/>
  <c r="L9" i="5" s="1"/>
  <c r="M9" i="5" s="1"/>
  <c r="H13" i="3"/>
  <c r="J13" i="3" s="1"/>
  <c r="K13" i="3" s="1"/>
  <c r="L13" i="3" s="1"/>
  <c r="H14" i="3"/>
  <c r="J14" i="3" s="1"/>
  <c r="K14" i="3" s="1"/>
  <c r="L14" i="3" s="1"/>
  <c r="I14" i="5"/>
  <c r="K14" i="5" s="1"/>
  <c r="L14" i="5" s="1"/>
  <c r="M14" i="5" s="1"/>
  <c r="I12" i="5"/>
  <c r="K12" i="5" s="1"/>
  <c r="L12" i="5" s="1"/>
  <c r="M12" i="5" s="1"/>
  <c r="I8" i="5"/>
  <c r="K8" i="5" s="1"/>
  <c r="L8" i="5" s="1"/>
  <c r="M8" i="5" s="1"/>
  <c r="H21" i="3"/>
  <c r="J21" i="3" s="1"/>
  <c r="K21" i="3" s="1"/>
  <c r="L21" i="3" s="1"/>
  <c r="H16" i="3"/>
  <c r="J16" i="3" s="1"/>
  <c r="K16" i="3" s="1"/>
  <c r="L16" i="3" s="1"/>
  <c r="H12" i="3"/>
  <c r="J12" i="3" s="1"/>
  <c r="K12" i="3" s="1"/>
  <c r="L12" i="3" s="1"/>
  <c r="I6" i="4"/>
  <c r="H20" i="3"/>
  <c r="J20" i="3" s="1"/>
  <c r="K20" i="3" s="1"/>
  <c r="L20" i="3" s="1"/>
  <c r="H22" i="3"/>
  <c r="J22" i="3" s="1"/>
  <c r="K22" i="3" s="1"/>
  <c r="L22" i="3" s="1"/>
  <c r="I7" i="4"/>
  <c r="K7" i="4" s="1"/>
  <c r="L7" i="4" s="1"/>
  <c r="M7" i="4" s="1"/>
  <c r="H25" i="3"/>
  <c r="J25" i="3" s="1"/>
  <c r="K25" i="3" s="1"/>
  <c r="L25" i="3" s="1"/>
  <c r="H23" i="3"/>
  <c r="J23" i="3" s="1"/>
  <c r="K23" i="3" s="1"/>
  <c r="L23" i="3" s="1"/>
  <c r="H18" i="3"/>
  <c r="J18" i="3" s="1"/>
  <c r="K18" i="3" s="1"/>
  <c r="L18" i="3" s="1"/>
  <c r="H14" i="2"/>
  <c r="J14" i="2" s="1"/>
  <c r="K14" i="2" s="1"/>
  <c r="L14" i="2" s="1"/>
  <c r="H22" i="2"/>
  <c r="J22" i="2" s="1"/>
  <c r="K22" i="2" s="1"/>
  <c r="L22" i="2" s="1"/>
  <c r="J10" i="2"/>
  <c r="K10" i="2" s="1"/>
  <c r="L10" i="2" s="1"/>
  <c r="H25" i="2"/>
  <c r="J25" i="2" s="1"/>
  <c r="K25" i="2" s="1"/>
  <c r="L25" i="2" s="1"/>
  <c r="K13" i="5"/>
  <c r="L13" i="5" s="1"/>
  <c r="M13" i="5" s="1"/>
  <c r="K10" i="5"/>
  <c r="L10" i="5" s="1"/>
  <c r="M10" i="5" s="1"/>
  <c r="K6" i="5"/>
  <c r="L6" i="5" s="1"/>
  <c r="M6" i="5" s="1"/>
  <c r="K14" i="4"/>
  <c r="L14" i="4" s="1"/>
  <c r="M14" i="4" s="1"/>
  <c r="K10" i="4"/>
  <c r="L10" i="4" s="1"/>
  <c r="M10" i="4" s="1"/>
  <c r="K13" i="4"/>
  <c r="L13" i="4" s="1"/>
  <c r="M13" i="4" s="1"/>
  <c r="K12" i="4"/>
  <c r="L12" i="4" s="1"/>
  <c r="M12" i="4" s="1"/>
  <c r="K9" i="4"/>
  <c r="L9" i="4" s="1"/>
  <c r="M9" i="4" s="1"/>
  <c r="K11" i="4"/>
  <c r="L11" i="4" s="1"/>
  <c r="M11" i="4" s="1"/>
  <c r="K10" i="6"/>
  <c r="L10" i="6" s="1"/>
  <c r="K8" i="6"/>
  <c r="L8" i="6" s="1"/>
  <c r="K9" i="6"/>
  <c r="L9" i="6" s="1"/>
  <c r="K7" i="6"/>
  <c r="L7" i="6" s="1"/>
  <c r="K11" i="6"/>
  <c r="L11" i="6" s="1"/>
  <c r="H15" i="2"/>
  <c r="H16" i="2"/>
  <c r="H17" i="2"/>
  <c r="H23" i="2"/>
  <c r="H19" i="2"/>
  <c r="H20" i="2"/>
  <c r="H21" i="2"/>
  <c r="H13" i="2"/>
  <c r="H24" i="2"/>
  <c r="H18" i="2"/>
  <c r="J11" i="2" l="1"/>
  <c r="K11" i="2" s="1"/>
  <c r="L11" i="2" s="1"/>
  <c r="K6" i="4"/>
  <c r="L6" i="4" s="1"/>
  <c r="M6" i="4" s="1"/>
  <c r="J8" i="2"/>
  <c r="K8" i="2" s="1"/>
  <c r="L8" i="2" s="1"/>
  <c r="J24" i="2"/>
  <c r="K24" i="2" s="1"/>
  <c r="L24" i="2" s="1"/>
  <c r="J9" i="2"/>
  <c r="K9" i="2" s="1"/>
  <c r="L9" i="2" s="1"/>
  <c r="J13" i="2"/>
  <c r="K13" i="2" s="1"/>
  <c r="L13" i="2" s="1"/>
  <c r="J16" i="2"/>
  <c r="K16" i="2" s="1"/>
  <c r="L16" i="2" s="1"/>
  <c r="J21" i="2"/>
  <c r="K21" i="2" s="1"/>
  <c r="L21" i="2" s="1"/>
  <c r="J20" i="2"/>
  <c r="K20" i="2" s="1"/>
  <c r="L20" i="2" s="1"/>
  <c r="J15" i="2"/>
  <c r="K15" i="2" s="1"/>
  <c r="L15" i="2" s="1"/>
  <c r="J17" i="2"/>
  <c r="K17" i="2" s="1"/>
  <c r="L17" i="2" s="1"/>
  <c r="J19" i="2"/>
  <c r="K19" i="2" s="1"/>
  <c r="L19" i="2" s="1"/>
  <c r="J7" i="2"/>
  <c r="K7" i="2" s="1"/>
  <c r="L7" i="2" s="1"/>
  <c r="J18" i="2"/>
  <c r="K18" i="2" s="1"/>
  <c r="L18" i="2" s="1"/>
  <c r="J23" i="2"/>
  <c r="K23" i="2" l="1"/>
  <c r="L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C7448BA1-1DED-496E-9D8A-99DF52844ED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3BA1EAC4-0428-420A-90D8-2769A16C7B0A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AB3DC6B3-2691-41BA-89D6-912EFD906662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26E41142-E150-47FE-BF7D-DB098B34F4A3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3A3B5DEF-08E5-4F63-94F2-2A32CB29329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93C5639C-79F1-4BFD-92B3-31AB4FA0409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328B661B-C43E-41DA-87CA-16BDE28FAA8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44DF97A6-7022-427B-8297-E4376B9221C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62857B5A-D6D3-4128-838D-4990ED260B6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1B523E1D-7E7D-42AF-BF57-B576359A1F8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2F0AE4B0-93C4-4CF9-90D9-AFDB8A82BB2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52FD29D0-75F2-4CC6-A259-4E21DB54E92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CEC46F6E-EB2F-4582-A2BB-54139128FD0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84B555E3-4067-47EF-91A4-2D878B12B81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858183CD-AF5B-46FB-B851-86003462DA9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7" authorId="0" shapeId="0" xr:uid="{0A7973E0-B3E7-4ED7-9EFA-CF6611A58B4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C8D30D85-20C4-4C33-989A-EBC960D97C2B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81EA0D03-854A-4B4D-BE62-9830BD973E40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EC6AE237-E2DE-4199-9582-80DEC9B48F28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EE770890-452B-443C-96EA-196346F06536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904A3D32-161D-41B2-A4FE-5FE8860ED80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7A2300D3-68CD-41E6-90C0-CBCA665B40E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L13" authorId="0" shapeId="0" xr:uid="{B483D781-526B-4129-BD5D-6FCE4D197DA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D3D1E512-1513-4547-B15A-DD21CA6CCDC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B3C8F837-525A-4CAF-B02A-BB733AB4EC8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A87930D9-F6CF-4E2A-BCF1-F814CCC19FF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8A1378F1-4F66-449F-9CC5-4E32D5FF943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80484533-0DEF-43E3-807D-D59701640CC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1B7E971E-15D0-4F7D-A430-C867A8CE4E7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2B65F0E0-4653-473E-A16E-A35F17CB954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5B994449-838E-4E67-8266-1F5061EFF6D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883E8086-F6B5-4465-816F-8582B5B3EA6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83BE3CDB-2C9F-4313-84F1-4DB70E58585D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CE1DC080-01C4-4601-93C2-79EA34756CD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34E761E2-ADCA-44E6-9E19-3E3A281C0805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0C38167A-7FCF-42D7-B68F-2D775267159E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C30758C6-AE55-4E5E-B2F9-CA6FC0365CA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5DC83A1B-AA1F-42A3-84D3-DA722427D29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7CDD4E5C-09DF-4D85-B63D-0C673F17F53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E935890F-6409-4EC1-8A98-CA513DA72A3D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4D9895BF-1BA1-4CFD-870E-BEBFF9C5514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0607A3E2-FA14-4B09-ABD8-449BD8CE7CF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C29D4E91-D6D0-4C18-B73D-3590F4315ED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98976601-7096-4E1C-AA0F-5A9262BF37B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04BB4B1E-1975-45A2-8084-9468D4EEC9B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27663B77-AD3C-4152-886E-39CB0F99F84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BBCEFE7B-AA46-444E-9A63-FCD807A8624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8" authorId="0" shapeId="0" xr:uid="{80D2F064-AEA2-47F4-99C7-6930A9D4330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P5" authorId="0" shapeId="0" xr:uid="{A10E853B-1F2A-44F2-B9CB-0CFFA99E631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6" authorId="0" shapeId="0" xr:uid="{F508EEFA-5FEB-44C4-ABB9-40859081A3E1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7" authorId="0" shapeId="0" xr:uid="{F32B5C84-4045-4B7C-B5EC-B04A8B85D892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8" authorId="0" shapeId="0" xr:uid="{9981AFED-550A-4C59-8264-0DD1ED63F250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Q11" authorId="0" shapeId="0" xr:uid="{50920FD0-C1AD-448A-BCDD-33FE0BBCD1C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2" authorId="0" shapeId="0" xr:uid="{36D119CA-B0DD-40DD-A23F-BB8EE454BDD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3" authorId="0" shapeId="0" xr:uid="{D35E7456-2449-47CB-93C0-E2643D90754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4" authorId="0" shapeId="0" xr:uid="{2E962A85-2E7F-4650-9D8E-8F8FA8056D6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6" authorId="0" shapeId="0" xr:uid="{892519C6-2C50-482B-A604-9C0FE6CA59B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7" authorId="0" shapeId="0" xr:uid="{4F8345BA-2EBA-48BF-A332-6DD3DC076B6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9" authorId="0" shapeId="0" xr:uid="{D2127761-8671-44E1-81C9-48C5F42B704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1" authorId="1" shapeId="0" xr:uid="{4E3C436C-47CA-4784-B06A-7279495715AD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3" authorId="0" shapeId="0" xr:uid="{582F6D8A-7BDA-46B7-9A29-316B5409D89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4" authorId="0" shapeId="0" xr:uid="{B6B913E1-7199-4B3A-9CD3-37FA89FA1A0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5" authorId="0" shapeId="0" xr:uid="{532365BD-2749-4D2C-856C-CA8632A7647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6" authorId="0" shapeId="0" xr:uid="{B2C767E9-BEDF-4F02-81E2-AFD06B4DC08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P5" authorId="0" shapeId="0" xr:uid="{BEE712DB-0CE8-497A-9D36-B882B04525CE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6" authorId="0" shapeId="0" xr:uid="{24C24099-E9B3-4A83-B102-44E512E24394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7" authorId="0" shapeId="0" xr:uid="{7D68420C-FDE8-4DB8-87BA-FA233A556C38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8" authorId="0" shapeId="0" xr:uid="{662899C9-7453-44EC-8BA3-8F4BAE94EAF3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Q11" authorId="0" shapeId="0" xr:uid="{83B09828-7D95-45D1-8D8D-7EF135B8151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2" authorId="0" shapeId="0" xr:uid="{D7EA2510-7EA4-4BE5-85DA-4B3F063C1E5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3" authorId="0" shapeId="0" xr:uid="{9A4C2677-5782-45B4-A653-5CA6283ED89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4" authorId="0" shapeId="0" xr:uid="{8C766B15-32CC-4DCF-A3DC-8C40299E143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6" authorId="0" shapeId="0" xr:uid="{761D243D-CE5C-4D5E-A375-A13317E860C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7" authorId="0" shapeId="0" xr:uid="{179ABA97-D3A6-4E94-ADF0-125B1CD8449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9" authorId="0" shapeId="0" xr:uid="{6F0251E4-942B-4141-AB03-DEB5D499868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1" authorId="1" shapeId="0" xr:uid="{4A3C293A-14A8-4312-970D-12D8BE58C22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3" authorId="0" shapeId="0" xr:uid="{E0AEEA4D-4DE2-4CD2-A42E-94904FE5775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4" authorId="0" shapeId="0" xr:uid="{F88367D4-AD03-486D-8D2E-7C2759DE4C0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5" authorId="0" shapeId="0" xr:uid="{F032F2EE-0B68-4AE0-992D-30D8D7953C7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6" authorId="0" shapeId="0" xr:uid="{17E962BA-AFF5-4655-A5CF-B8E6C4E2AAC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H3" authorId="0" shapeId="0" xr:uid="{6B429B43-CC29-41C2-A557-71112E171F9A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4" authorId="0" shapeId="0" xr:uid="{47E4B01A-5366-4D0A-ACB3-81E1E1442A3A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5" authorId="0" shapeId="0" xr:uid="{AFE12DCF-8925-436F-AC2C-BDCC13CC352E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6" authorId="0" shapeId="0" xr:uid="{71C218B5-3930-43BE-AF89-8884E8AB9E79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I9" authorId="0" shapeId="0" xr:uid="{46119BAF-6108-4B4A-BF41-F4934EC40AB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0" authorId="0" shapeId="0" xr:uid="{EDA300F7-B00C-4240-A720-371E89C4F3B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1" authorId="0" shapeId="0" xr:uid="{0FCB54C9-1425-4437-9D22-CEBC6E40611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H14" authorId="0" shapeId="0" xr:uid="{D4E40613-AC9C-44B2-9D77-3B4A850D066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7" authorId="0" shapeId="0" xr:uid="{BE1B8599-9128-4B1B-B6B0-0BC94C3392D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9" authorId="1" shapeId="0" xr:uid="{B1EEC7CD-ED49-44D0-81D9-A438C4716A5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1" authorId="0" shapeId="0" xr:uid="{56361A90-011C-4B2F-B710-3C6872B4D59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2" authorId="0" shapeId="0" xr:uid="{E84E336E-7EFA-4424-AAEC-4A980EC338E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3" authorId="0" shapeId="0" xr:uid="{83CCC971-CED1-41BE-A7E6-6613D05A815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4" authorId="0" shapeId="0" xr:uid="{61FE853D-CD32-46B3-B5CC-D5A08745B3A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<sst xmlns="http://schemas.openxmlformats.org/spreadsheetml/2006/main" count="296" uniqueCount="78">
  <si>
    <t>Postai küldemény
adatai</t>
  </si>
  <si>
    <t>Hagyományos postai feladás</t>
  </si>
  <si>
    <t>Hibridlevél</t>
  </si>
  <si>
    <t>Becsült megtakarítás (Ft) - 2023.07.02-től</t>
  </si>
  <si>
    <t>Becsült alapanyag árak</t>
  </si>
  <si>
    <t>Oldalszám</t>
  </si>
  <si>
    <t>Súly
(g)</t>
  </si>
  <si>
    <t>Postai díj
(Ft)</t>
  </si>
  <si>
    <t>Alapanyag
(Ft)</t>
  </si>
  <si>
    <t>Nyomtatás
(fekete) (Ft)</t>
  </si>
  <si>
    <t>Munkabér 
(Ft)</t>
  </si>
  <si>
    <t>Egyéb rezsi-költség (Ft)</t>
  </si>
  <si>
    <t>Összesen 
(Ft)</t>
  </si>
  <si>
    <t>Összesen
(Ft)</t>
  </si>
  <si>
    <t>1 db esetében</t>
  </si>
  <si>
    <t>Havi szinten</t>
  </si>
  <si>
    <t>Éves szinten</t>
  </si>
  <si>
    <t>A4 lap</t>
  </si>
  <si>
    <t>Ft</t>
  </si>
  <si>
    <t>Boríték (C6/C5)</t>
  </si>
  <si>
    <t>Nyomtatás (fekete)</t>
  </si>
  <si>
    <t>Ft/oldal</t>
  </si>
  <si>
    <t>Boríték (LC4)</t>
  </si>
  <si>
    <t>Minimum munkaidő-ráfordítás (perc) *</t>
  </si>
  <si>
    <t>Nyomtatás</t>
  </si>
  <si>
    <t>Borítékolás</t>
  </si>
  <si>
    <t>Címzés</t>
  </si>
  <si>
    <t>Postai sorban állás (/levél)</t>
  </si>
  <si>
    <t>Mindösszesen:</t>
  </si>
  <si>
    <t>Átlagkereset**</t>
  </si>
  <si>
    <r>
      <t xml:space="preserve">Egyéb </t>
    </r>
    <r>
      <rPr>
        <b/>
        <sz val="10"/>
        <color rgb="FFFF0000"/>
        <rFont val="Open Sans"/>
        <family val="2"/>
        <charset val="238"/>
      </rPr>
      <t>HAVI</t>
    </r>
    <r>
      <rPr>
        <b/>
        <sz val="10"/>
        <color theme="1"/>
        <rFont val="Open Sans"/>
        <family val="2"/>
        <charset val="238"/>
      </rPr>
      <t xml:space="preserve"> rezsiköltség (Ft)</t>
    </r>
  </si>
  <si>
    <t>Nyomtatógép költségei
 (klikkdíj, karbantartási költségek)</t>
  </si>
  <si>
    <t>Borítékológép költségei
 (klikkdíj, karbantartási kltsg)</t>
  </si>
  <si>
    <t>Postaszolgáltató díja</t>
  </si>
  <si>
    <t>Postára járás üzemanyag kltsg.</t>
  </si>
  <si>
    <t>Áramköltség</t>
  </si>
  <si>
    <t>Egyéb felmerülő költség</t>
  </si>
  <si>
    <t>A szürke cellák tartalma a saját cégadatokra változtatható.</t>
  </si>
  <si>
    <t>Havonta kiküldött mennyiség (db):</t>
  </si>
  <si>
    <r>
      <t xml:space="preserve">A feltüntetett árak </t>
    </r>
    <r>
      <rPr>
        <b/>
        <u/>
        <sz val="10"/>
        <color rgb="FFFF0000"/>
        <rFont val="Open Sans"/>
        <family val="2"/>
        <charset val="238"/>
      </rPr>
      <t>nettó</t>
    </r>
    <r>
      <rPr>
        <b/>
        <sz val="10"/>
        <color rgb="FFFF0000"/>
        <rFont val="Open Sans"/>
        <family val="2"/>
        <charset val="238"/>
      </rPr>
      <t xml:space="preserve"> </t>
    </r>
    <r>
      <rPr>
        <sz val="10"/>
        <color rgb="FFFF0000"/>
        <rFont val="Open Sans"/>
        <family val="2"/>
        <charset val="238"/>
      </rPr>
      <t>árak.</t>
    </r>
  </si>
  <si>
    <t>Az egyetemes postai szolgáltatás ÁFA-mentes, így azt a postán nem kell kifizetni.</t>
  </si>
  <si>
    <r>
      <t>A Hibridlevél Kft. a számlát</t>
    </r>
    <r>
      <rPr>
        <b/>
        <u/>
        <sz val="10"/>
        <color theme="1"/>
        <rFont val="Open Sans"/>
        <family val="2"/>
        <charset val="238"/>
      </rPr>
      <t xml:space="preserve"> 27%-os ÁFA</t>
    </r>
    <r>
      <rPr>
        <sz val="10"/>
        <color theme="1"/>
        <rFont val="Open Sans"/>
        <family val="2"/>
        <charset val="238"/>
      </rPr>
      <t xml:space="preserve"> tartalommal állítja ki, amely vállalkozások esetében</t>
    </r>
    <r>
      <rPr>
        <b/>
        <u/>
        <sz val="10"/>
        <color theme="1"/>
        <rFont val="Open Sans"/>
        <family val="2"/>
        <charset val="238"/>
      </rPr>
      <t xml:space="preserve"> teljes mértékben visszaigényelhető.</t>
    </r>
  </si>
  <si>
    <t>A Hibridlevél árazása intergráltan tartalmaz minden költséget.</t>
  </si>
  <si>
    <t>Alapanyag az A4-es lapot és az oldalszámnak megfelelő borítékot jelenti.</t>
  </si>
  <si>
    <t>Nyomtatás esetén fekete-fehér nyomtatást értünk.</t>
  </si>
  <si>
    <t xml:space="preserve">*A postázásra fordított munkaidőt, illetve az átlagbért a 2022-ben megállapított Általános irodai adminisztrátor átlagkeresete alapján, havi átlag 21 munkanap és napi 8 óra alapján számítottuk. </t>
  </si>
  <si>
    <t>**Az átlagkereset forrása: https://www.ksh.hu/stadat_files/mun/hu/mun0208.html  (FEOR'08: 4112)</t>
  </si>
  <si>
    <t>Postai 
küldemény</t>
  </si>
  <si>
    <t>Nyomtatás
(színes) (Ft)</t>
  </si>
  <si>
    <t>Boríték</t>
  </si>
  <si>
    <t>Nyomtatás (színes)</t>
  </si>
  <si>
    <t>Nyomtatás esetén színes nyomtatást értünk.</t>
  </si>
  <si>
    <t>Postai küldemény</t>
  </si>
  <si>
    <t>Elsőbbségi postai díj (Ft)</t>
  </si>
  <si>
    <t>Ajánlott küld. 
felára (Ft)</t>
  </si>
  <si>
    <t>Ajánl. + Tértiv. 
felár (Ft)</t>
  </si>
  <si>
    <t>Hibridlevél nettó árak</t>
  </si>
  <si>
    <t>2023.07.02-től</t>
  </si>
  <si>
    <t>Szolgáltatás</t>
  </si>
  <si>
    <t>Magyarország</t>
  </si>
  <si>
    <t>Európa</t>
  </si>
  <si>
    <t>Postai szolgáltatások</t>
  </si>
  <si>
    <r>
      <t xml:space="preserve">Egyoldalas küldemény postai díjakkal együtt </t>
    </r>
    <r>
      <rPr>
        <i/>
        <sz val="12"/>
        <color theme="1" tint="0.34998626667073579"/>
        <rFont val="Calibri"/>
        <family val="2"/>
        <charset val="238"/>
      </rPr>
      <t>(Tartalmazza a boríték, levélpapír, az első lap egyoldali fekete nyomtatás, a borítékolás és postára adás díjait)</t>
    </r>
  </si>
  <si>
    <r>
      <t xml:space="preserve">További oldalak felára oldalanként </t>
    </r>
    <r>
      <rPr>
        <i/>
        <sz val="12"/>
        <color theme="1" tint="0.249977111117893"/>
        <rFont val="Calibri"/>
        <family val="2"/>
        <charset val="238"/>
      </rPr>
      <t>(alapanyag, nyomtatás és postai díjnövekmény)</t>
    </r>
  </si>
  <si>
    <t>Színes nyomtatás felára oldalanként</t>
  </si>
  <si>
    <r>
      <t xml:space="preserve">C4-es boríték felár </t>
    </r>
    <r>
      <rPr>
        <sz val="12"/>
        <color theme="1" tint="0.14999847407452621"/>
        <rFont val="Calibri"/>
        <family val="2"/>
        <charset val="238"/>
      </rPr>
      <t>(álló boríték)</t>
    </r>
  </si>
  <si>
    <t>Minimum munkaidő-ráfordítás (perc)</t>
  </si>
  <si>
    <t>Elsőbbségi küldemény felára</t>
  </si>
  <si>
    <t>Ajánlott küldemény felára</t>
  </si>
  <si>
    <t>Ajánlott levél tértivevénnyel küldemény felára (nyomtatás, borítékra helyezés, postai díj)</t>
  </si>
  <si>
    <t>Postai sorbanállás/levél</t>
  </si>
  <si>
    <t>Postai árak</t>
  </si>
  <si>
    <t>Nomál küldemény 50 gr-ig</t>
  </si>
  <si>
    <t>Nomál küldemény 500 gr-ig</t>
  </si>
  <si>
    <t>Elsőbbségi küldemény 50 gr-ig</t>
  </si>
  <si>
    <t>Elsőbbségi küldemény  500 gr-ig</t>
  </si>
  <si>
    <t>Ajánlott küldemény felár</t>
  </si>
  <si>
    <t>Tértivevény felár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</si>
</sst>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#,##0.00\ [$HUF];[Red]\-#,##0.00\ [$HUF]"/>
    <numFmt numFmtId="165" formatCode="_-* #,##0\ &quot;Ft&quot;_-;\-* #,##0\ &quot;Ft&quot;_-;_-* &quot;-&quot;??\ &quot;Ft&quot;_-;_-@_-"/>
    <numFmt numFmtId="166" formatCode="0.0"/>
    <numFmt numFmtId="167" formatCode="#,##0.00\ [$HUF]"/>
    <numFmt numFmtId="168" formatCode="_-* #,##0.00\ [$Ft-40E]_-;\-* #,##0.00\ [$Ft-40E]_-;_-* &quot;-&quot;??\ [$Ft-40E]_-;_-@_-"/>
    <numFmt numFmtId="169" formatCode="0.0000"/>
    <numFmt numFmtId="170" formatCode="#,##0.0\ [$HUF]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Open Sans"/>
      <family val="2"/>
      <charset val="238"/>
    </font>
    <font>
      <sz val="10"/>
      <color theme="0"/>
      <name val="Open Sans"/>
      <family val="2"/>
      <charset val="238"/>
    </font>
    <font>
      <b/>
      <sz val="10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u/>
      <sz val="10"/>
      <color rgb="FFFF0000"/>
      <name val="Open Sans"/>
      <family val="2"/>
      <charset val="238"/>
    </font>
    <font>
      <b/>
      <u/>
      <sz val="10"/>
      <color theme="1"/>
      <name val="Open Sans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404040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i/>
      <sz val="12"/>
      <color theme="1" tint="0.34998626667073579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i/>
      <sz val="12"/>
      <color theme="1" tint="0.249977111117893"/>
      <name val="Calibri"/>
      <family val="2"/>
      <charset val="238"/>
    </font>
    <font>
      <sz val="12"/>
      <color theme="1" tint="0.1499984740745262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40404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Open Sans"/>
      <family val="2"/>
      <charset val="238"/>
    </font>
    <font>
      <sz val="14"/>
      <color rgb="FF40404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b/>
      <sz val="16"/>
      <color rgb="FF404040"/>
      <name val="Calibri"/>
      <family val="2"/>
      <charset val="238"/>
    </font>
    <font>
      <sz val="12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rgb="FF95C12B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95C12B"/>
      </patternFill>
    </fill>
  </fills>
  <borders count="57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3" borderId="0" xfId="0" applyFill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0" fontId="2" fillId="5" borderId="8" xfId="0" applyFont="1" applyFill="1" applyBorder="1"/>
    <xf numFmtId="0" fontId="2" fillId="0" borderId="11" xfId="0" applyFont="1" applyBorder="1"/>
    <xf numFmtId="0" fontId="2" fillId="4" borderId="12" xfId="0" applyFont="1" applyFill="1" applyBorder="1" applyAlignment="1">
      <alignment horizontal="center" vertical="center"/>
    </xf>
    <xf numFmtId="0" fontId="2" fillId="5" borderId="13" xfId="0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4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44" fontId="6" fillId="6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/>
    <xf numFmtId="166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9" fillId="0" borderId="0" xfId="0" applyFont="1"/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12" fillId="0" borderId="0" xfId="0" applyFont="1"/>
    <xf numFmtId="0" fontId="7" fillId="6" borderId="52" xfId="0" applyFont="1" applyFill="1" applyBorder="1" applyAlignment="1">
      <alignment horizontal="center" vertical="center" wrapText="1"/>
    </xf>
    <xf numFmtId="165" fontId="6" fillId="6" borderId="15" xfId="0" applyNumberFormat="1" applyFont="1" applyFill="1" applyBorder="1" applyAlignment="1">
      <alignment horizontal="center" vertical="center" wrapText="1"/>
    </xf>
    <xf numFmtId="165" fontId="6" fillId="6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13" fillId="0" borderId="0" xfId="0" applyFont="1"/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164" fontId="16" fillId="3" borderId="10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4" fontId="21" fillId="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164" fontId="13" fillId="0" borderId="0" xfId="0" applyNumberFormat="1" applyFont="1"/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3" fillId="0" borderId="0" xfId="0" applyFont="1"/>
    <xf numFmtId="0" fontId="24" fillId="0" borderId="6" xfId="0" applyFont="1" applyBorder="1" applyAlignment="1">
      <alignment horizontal="left"/>
    </xf>
    <xf numFmtId="0" fontId="24" fillId="0" borderId="8" xfId="0" applyFont="1" applyBorder="1"/>
    <xf numFmtId="0" fontId="25" fillId="3" borderId="2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7" fillId="6" borderId="5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4" fontId="29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4" borderId="27" xfId="0" applyFont="1" applyFill="1" applyBorder="1" applyAlignment="1">
      <alignment horizontal="center"/>
    </xf>
    <xf numFmtId="164" fontId="16" fillId="3" borderId="56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0" fontId="30" fillId="2" borderId="9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/>
    </xf>
    <xf numFmtId="0" fontId="7" fillId="6" borderId="4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44" fontId="6" fillId="6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4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7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8" xfId="0" applyFont="1" applyBorder="1"/>
    <xf numFmtId="0" fontId="7" fillId="6" borderId="48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44" fontId="6" fillId="6" borderId="48" xfId="0" applyNumberFormat="1" applyFont="1" applyFill="1" applyBorder="1" applyAlignment="1">
      <alignment horizontal="center" vertical="center" wrapText="1"/>
    </xf>
    <xf numFmtId="165" fontId="6" fillId="6" borderId="50" xfId="0" applyNumberFormat="1" applyFont="1" applyFill="1" applyBorder="1" applyAlignment="1">
      <alignment horizontal="center" vertical="center" wrapText="1"/>
    </xf>
    <xf numFmtId="165" fontId="6" fillId="6" borderId="53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4" fontId="21" fillId="8" borderId="9" xfId="0" applyNumberFormat="1" applyFont="1" applyFill="1" applyBorder="1" applyAlignment="1">
      <alignment horizontal="center" vertical="center"/>
    </xf>
    <xf numFmtId="164" fontId="21" fillId="8" borderId="10" xfId="0" applyNumberFormat="1" applyFont="1" applyFill="1" applyBorder="1" applyAlignment="1">
      <alignment horizontal="center" vertical="center"/>
    </xf>
    <xf numFmtId="169" fontId="2" fillId="0" borderId="42" xfId="0" applyNumberFormat="1" applyFont="1" applyBorder="1" applyAlignment="1">
      <alignment horizontal="left" vertical="center" indent="1"/>
    </xf>
    <xf numFmtId="170" fontId="8" fillId="9" borderId="42" xfId="0" applyNumberFormat="1" applyFont="1" applyFill="1" applyBorder="1" applyAlignment="1">
      <alignment horizontal="center" vertical="center"/>
    </xf>
    <xf numFmtId="170" fontId="8" fillId="7" borderId="42" xfId="0" applyNumberFormat="1" applyFont="1" applyFill="1" applyBorder="1" applyAlignment="1">
      <alignment horizontal="center" vertical="center"/>
    </xf>
    <xf numFmtId="170" fontId="8" fillId="7" borderId="25" xfId="0" applyNumberFormat="1" applyFont="1" applyFill="1" applyBorder="1" applyAlignment="1">
      <alignment horizontal="center" vertical="center"/>
    </xf>
    <xf numFmtId="170" fontId="8" fillId="9" borderId="7" xfId="0" applyNumberFormat="1" applyFont="1" applyFill="1" applyBorder="1" applyAlignment="1">
      <alignment horizontal="center" vertical="center"/>
    </xf>
    <xf numFmtId="170" fontId="8" fillId="7" borderId="7" xfId="0" applyNumberFormat="1" applyFont="1" applyFill="1" applyBorder="1" applyAlignment="1">
      <alignment horizontal="center" vertical="center"/>
    </xf>
    <xf numFmtId="170" fontId="8" fillId="7" borderId="8" xfId="0" applyNumberFormat="1" applyFont="1" applyFill="1" applyBorder="1" applyAlignment="1">
      <alignment horizontal="center" vertical="center"/>
    </xf>
    <xf numFmtId="170" fontId="8" fillId="7" borderId="12" xfId="0" applyNumberFormat="1" applyFont="1" applyFill="1" applyBorder="1" applyAlignment="1">
      <alignment horizontal="center" vertical="center"/>
    </xf>
    <xf numFmtId="170" fontId="8" fillId="7" borderId="13" xfId="0" applyNumberFormat="1" applyFont="1" applyFill="1" applyBorder="1" applyAlignment="1">
      <alignment horizontal="center" vertical="center"/>
    </xf>
    <xf numFmtId="170" fontId="8" fillId="3" borderId="4" xfId="0" applyNumberFormat="1" applyFont="1" applyFill="1" applyBorder="1" applyAlignment="1">
      <alignment horizontal="center" vertical="center"/>
    </xf>
    <xf numFmtId="170" fontId="8" fillId="3" borderId="3" xfId="0" applyNumberFormat="1" applyFont="1" applyFill="1" applyBorder="1" applyAlignment="1">
      <alignment horizontal="center" vertical="center"/>
    </xf>
    <xf numFmtId="170" fontId="8" fillId="3" borderId="26" xfId="0" applyNumberFormat="1" applyFont="1" applyFill="1" applyBorder="1" applyAlignment="1">
      <alignment horizontal="center" vertical="center"/>
    </xf>
    <xf numFmtId="170" fontId="8" fillId="3" borderId="33" xfId="0" applyNumberFormat="1" applyFont="1" applyFill="1" applyBorder="1" applyAlignment="1">
      <alignment horizontal="center" vertical="center"/>
    </xf>
    <xf numFmtId="170" fontId="8" fillId="3" borderId="32" xfId="0" applyNumberFormat="1" applyFont="1" applyFill="1" applyBorder="1" applyAlignment="1">
      <alignment horizontal="center" vertical="center"/>
    </xf>
    <xf numFmtId="170" fontId="8" fillId="3" borderId="27" xfId="0" applyNumberFormat="1" applyFont="1" applyFill="1" applyBorder="1" applyAlignment="1">
      <alignment horizontal="center" vertical="center"/>
    </xf>
    <xf numFmtId="170" fontId="8" fillId="3" borderId="36" xfId="0" applyNumberFormat="1" applyFont="1" applyFill="1" applyBorder="1" applyAlignment="1">
      <alignment horizontal="center" vertical="center"/>
    </xf>
    <xf numFmtId="170" fontId="8" fillId="3" borderId="35" xfId="0" applyNumberFormat="1" applyFont="1" applyFill="1" applyBorder="1" applyAlignment="1">
      <alignment horizontal="center" vertical="center"/>
    </xf>
    <xf numFmtId="170" fontId="8" fillId="3" borderId="37" xfId="0" applyNumberFormat="1" applyFont="1" applyFill="1" applyBorder="1" applyAlignment="1">
      <alignment horizontal="center" vertical="center"/>
    </xf>
    <xf numFmtId="170" fontId="8" fillId="3" borderId="47" xfId="0" applyNumberFormat="1" applyFont="1" applyFill="1" applyBorder="1" applyAlignment="1">
      <alignment horizontal="center" vertical="center"/>
    </xf>
    <xf numFmtId="170" fontId="8" fillId="3" borderId="42" xfId="0" applyNumberFormat="1" applyFont="1" applyFill="1" applyBorder="1" applyAlignment="1">
      <alignment horizontal="center" vertical="center"/>
    </xf>
    <xf numFmtId="170" fontId="8" fillId="3" borderId="25" xfId="0" applyNumberFormat="1" applyFont="1" applyFill="1" applyBorder="1" applyAlignment="1">
      <alignment horizontal="center" vertical="center"/>
    </xf>
    <xf numFmtId="170" fontId="8" fillId="3" borderId="45" xfId="0" applyNumberFormat="1" applyFont="1" applyFill="1" applyBorder="1" applyAlignment="1">
      <alignment horizontal="center" vertical="center"/>
    </xf>
    <xf numFmtId="170" fontId="8" fillId="3" borderId="7" xfId="0" applyNumberFormat="1" applyFont="1" applyFill="1" applyBorder="1" applyAlignment="1">
      <alignment horizontal="center" vertical="center"/>
    </xf>
    <xf numFmtId="170" fontId="8" fillId="3" borderId="8" xfId="0" applyNumberFormat="1" applyFont="1" applyFill="1" applyBorder="1" applyAlignment="1">
      <alignment horizontal="center" vertical="center"/>
    </xf>
    <xf numFmtId="170" fontId="8" fillId="3" borderId="46" xfId="0" applyNumberFormat="1" applyFont="1" applyFill="1" applyBorder="1" applyAlignment="1">
      <alignment horizontal="center" vertical="center"/>
    </xf>
    <xf numFmtId="170" fontId="8" fillId="3" borderId="12" xfId="0" applyNumberFormat="1" applyFont="1" applyFill="1" applyBorder="1" applyAlignment="1">
      <alignment horizontal="center" vertical="center"/>
    </xf>
    <xf numFmtId="170" fontId="8" fillId="3" borderId="13" xfId="0" applyNumberFormat="1" applyFont="1" applyFill="1" applyBorder="1" applyAlignment="1">
      <alignment horizontal="center" vertical="center"/>
    </xf>
    <xf numFmtId="170" fontId="8" fillId="3" borderId="5" xfId="0" applyNumberFormat="1" applyFont="1" applyFill="1" applyBorder="1" applyAlignment="1">
      <alignment horizontal="center" vertical="center"/>
    </xf>
    <xf numFmtId="170" fontId="8" fillId="3" borderId="54" xfId="0" applyNumberFormat="1" applyFont="1" applyFill="1" applyBorder="1" applyAlignment="1">
      <alignment horizontal="center" vertical="center"/>
    </xf>
    <xf numFmtId="170" fontId="8" fillId="3" borderId="55" xfId="0" applyNumberFormat="1" applyFont="1" applyFill="1" applyBorder="1" applyAlignment="1">
      <alignment horizontal="center" vertical="center"/>
    </xf>
    <xf numFmtId="164" fontId="31" fillId="8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" fillId="0" borderId="52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44" fontId="6" fillId="6" borderId="24" xfId="0" applyNumberFormat="1" applyFont="1" applyFill="1" applyBorder="1" applyAlignment="1">
      <alignment horizontal="center" vertical="center" wrapText="1"/>
    </xf>
    <xf numFmtId="44" fontId="6" fillId="6" borderId="42" xfId="0" applyNumberFormat="1" applyFont="1" applyFill="1" applyBorder="1" applyAlignment="1">
      <alignment horizontal="center" vertical="center" wrapText="1"/>
    </xf>
    <xf numFmtId="44" fontId="6" fillId="6" borderId="2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8" fontId="2" fillId="4" borderId="17" xfId="0" applyNumberFormat="1" applyFont="1" applyFill="1" applyBorder="1" applyAlignment="1">
      <alignment horizontal="center"/>
    </xf>
    <xf numFmtId="168" fontId="2" fillId="4" borderId="1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4" borderId="2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44" fontId="6" fillId="6" borderId="3" xfId="0" applyNumberFormat="1" applyFont="1" applyFill="1" applyBorder="1" applyAlignment="1">
      <alignment horizontal="center" vertical="center" wrapText="1"/>
    </xf>
    <xf numFmtId="44" fontId="6" fillId="6" borderId="4" xfId="0" applyNumberFormat="1" applyFont="1" applyFill="1" applyBorder="1" applyAlignment="1">
      <alignment horizontal="center" vertical="center" wrapText="1"/>
    </xf>
    <xf numFmtId="44" fontId="6" fillId="6" borderId="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4" fontId="6" fillId="6" borderId="17" xfId="0" applyNumberFormat="1" applyFont="1" applyFill="1" applyBorder="1" applyAlignment="1">
      <alignment horizontal="center" vertical="center" wrapText="1"/>
    </xf>
    <xf numFmtId="44" fontId="6" fillId="6" borderId="18" xfId="0" applyNumberFormat="1" applyFont="1" applyFill="1" applyBorder="1" applyAlignment="1">
      <alignment horizontal="center" vertical="center" wrapText="1"/>
    </xf>
    <xf numFmtId="44" fontId="6" fillId="6" borderId="19" xfId="0" applyNumberFormat="1" applyFont="1" applyFill="1" applyBorder="1" applyAlignment="1">
      <alignment horizontal="center" vertical="center" wrapText="1"/>
    </xf>
    <xf numFmtId="165" fontId="6" fillId="6" borderId="24" xfId="0" applyNumberFormat="1" applyFont="1" applyFill="1" applyBorder="1" applyAlignment="1">
      <alignment horizontal="center" vertical="center" wrapText="1"/>
    </xf>
    <xf numFmtId="165" fontId="6" fillId="6" borderId="42" xfId="0" applyNumberFormat="1" applyFont="1" applyFill="1" applyBorder="1" applyAlignment="1">
      <alignment horizontal="center" vertical="center" wrapText="1"/>
    </xf>
    <xf numFmtId="165" fontId="6" fillId="6" borderId="25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1">
    <cellStyle name="Normál" xfId="0" builtinId="0"/>
  </cellStyles>
  <dxfs count="12">
    <dxf>
      <fill>
        <patternFill>
          <bgColor rgb="FF92D05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8F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72601</xdr:rowOff>
    </xdr:from>
    <xdr:to>
      <xdr:col>4</xdr:col>
      <xdr:colOff>322581</xdr:colOff>
      <xdr:row>2</xdr:row>
      <xdr:rowOff>326920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06E9B03-33FD-4397-A949-3FFEE2BCF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2601"/>
          <a:ext cx="2768601" cy="660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31751</xdr:rowOff>
    </xdr:from>
    <xdr:to>
      <xdr:col>4</xdr:col>
      <xdr:colOff>238128</xdr:colOff>
      <xdr:row>2</xdr:row>
      <xdr:rowOff>238415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059C6EC-85A5-41BB-B0B6-F289B8B23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2" y="31751"/>
          <a:ext cx="2435226" cy="517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32807</xdr:colOff>
      <xdr:row>0</xdr:row>
      <xdr:rowOff>0</xdr:rowOff>
    </xdr:from>
    <xdr:to>
      <xdr:col>4</xdr:col>
      <xdr:colOff>3174</xdr:colOff>
      <xdr:row>2</xdr:row>
      <xdr:rowOff>207087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90CB7186-5169-447C-AEBB-D6F0A37C5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7" y="0"/>
          <a:ext cx="2462742" cy="522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171113</xdr:colOff>
      <xdr:row>2</xdr:row>
      <xdr:rowOff>210262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6093196-63D4-4FCE-9E73-88FC0B78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399963" cy="5398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42336</xdr:colOff>
      <xdr:row>0</xdr:row>
      <xdr:rowOff>31749</xdr:rowOff>
    </xdr:from>
    <xdr:to>
      <xdr:col>3</xdr:col>
      <xdr:colOff>683561</xdr:colOff>
      <xdr:row>2</xdr:row>
      <xdr:rowOff>207933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6543E88-C2F1-4031-9D1F-2BFEA9AB5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6" y="31749"/>
          <a:ext cx="2425575" cy="530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54429</xdr:rowOff>
    </xdr:from>
    <xdr:to>
      <xdr:col>0</xdr:col>
      <xdr:colOff>2488648</xdr:colOff>
      <xdr:row>0</xdr:row>
      <xdr:rowOff>669700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18CFE35-0176-4581-BD27-0610A02E8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54429"/>
          <a:ext cx="2428322" cy="620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35ED-D30D-4D4F-9A24-CD12F881DC5B}">
  <sheetPr>
    <pageSetUpPr fitToPage="1"/>
  </sheetPr>
  <dimension ref="A1:P37"/>
  <sheetViews>
    <sheetView tabSelected="1" topLeftCell="A4" zoomScaleNormal="100" workbookViewId="0">
      <selection activeCell="L27" sqref="L27"/>
    </sheetView>
  </sheetViews>
  <sheetFormatPr defaultColWidth="8.85546875" defaultRowHeight="18.75" x14ac:dyDescent="0.4"/>
  <cols>
    <col min="1" max="1" width="12.7109375" style="75" customWidth="1"/>
    <col min="2" max="2" width="5.28515625" style="75" customWidth="1"/>
    <col min="3" max="3" width="8.7109375" style="75" bestFit="1" customWidth="1"/>
    <col min="4" max="4" width="9.85546875" style="75" bestFit="1" customWidth="1"/>
    <col min="5" max="5" width="11" style="75" bestFit="1" customWidth="1"/>
    <col min="6" max="6" width="9.85546875" style="75" bestFit="1" customWidth="1"/>
    <col min="7" max="7" width="11.28515625" style="75" bestFit="1" customWidth="1"/>
    <col min="8" max="8" width="9.28515625" style="75" bestFit="1" customWidth="1"/>
    <col min="9" max="9" width="11.7109375" style="75" bestFit="1" customWidth="1"/>
    <col min="10" max="10" width="11.85546875" style="75" bestFit="1" customWidth="1"/>
    <col min="11" max="11" width="15.85546875" style="75" bestFit="1" customWidth="1"/>
    <col min="12" max="12" width="17.42578125" style="75" bestFit="1" customWidth="1"/>
    <col min="13" max="13" width="8.85546875" style="75"/>
    <col min="14" max="14" width="17.28515625" style="75" customWidth="1"/>
    <col min="15" max="15" width="17.140625" style="75" customWidth="1"/>
    <col min="16" max="16" width="8.28515625" style="75" customWidth="1"/>
    <col min="17" max="16384" width="8.85546875" style="75"/>
  </cols>
  <sheetData>
    <row r="1" spans="1:16" x14ac:dyDescent="0.4">
      <c r="C1" s="80"/>
      <c r="D1" s="80"/>
      <c r="E1" s="80"/>
      <c r="F1" s="80"/>
      <c r="G1" s="80"/>
      <c r="H1" s="80"/>
      <c r="I1" s="80"/>
      <c r="J1" s="81"/>
      <c r="K1" s="82"/>
      <c r="L1" s="82"/>
    </row>
    <row r="2" spans="1:16" x14ac:dyDescent="0.4">
      <c r="C2" s="80"/>
      <c r="D2" s="80"/>
      <c r="E2" s="80"/>
      <c r="F2" s="80"/>
      <c r="G2" s="80"/>
      <c r="H2" s="80"/>
      <c r="I2" s="80"/>
      <c r="J2" s="81"/>
      <c r="K2" s="82"/>
      <c r="L2" s="82"/>
    </row>
    <row r="3" spans="1:16" ht="34.5" customHeight="1" thickBot="1" x14ac:dyDescent="0.45">
      <c r="C3" s="80"/>
      <c r="D3" s="80"/>
      <c r="E3" s="80"/>
      <c r="F3" s="80"/>
      <c r="G3" s="80"/>
      <c r="H3" s="80"/>
      <c r="I3" s="80"/>
      <c r="J3" s="81"/>
      <c r="K3" s="82"/>
      <c r="L3" s="82"/>
    </row>
    <row r="4" spans="1:16" ht="34.15" customHeight="1" thickBot="1" x14ac:dyDescent="0.45">
      <c r="A4" s="153" t="s">
        <v>0</v>
      </c>
      <c r="B4" s="154"/>
      <c r="C4" s="155" t="s">
        <v>1</v>
      </c>
      <c r="D4" s="156"/>
      <c r="E4" s="156"/>
      <c r="F4" s="156"/>
      <c r="G4" s="157"/>
      <c r="H4" s="158"/>
      <c r="I4" s="73" t="s">
        <v>2</v>
      </c>
      <c r="J4" s="159" t="s">
        <v>3</v>
      </c>
      <c r="K4" s="160"/>
      <c r="L4" s="161"/>
      <c r="M4" s="9"/>
      <c r="N4" s="162" t="s">
        <v>4</v>
      </c>
      <c r="O4" s="163"/>
      <c r="P4" s="164"/>
    </row>
    <row r="5" spans="1:16" ht="34.15" customHeight="1" thickBot="1" x14ac:dyDescent="0.45">
      <c r="A5" s="91" t="s">
        <v>5</v>
      </c>
      <c r="B5" s="92" t="s">
        <v>6</v>
      </c>
      <c r="C5" s="91" t="s">
        <v>7</v>
      </c>
      <c r="D5" s="91" t="s">
        <v>8</v>
      </c>
      <c r="E5" s="91" t="s">
        <v>9</v>
      </c>
      <c r="F5" s="91" t="s">
        <v>10</v>
      </c>
      <c r="G5" s="91" t="s">
        <v>11</v>
      </c>
      <c r="H5" s="91" t="s">
        <v>12</v>
      </c>
      <c r="I5" s="54" t="s">
        <v>13</v>
      </c>
      <c r="J5" s="93" t="s">
        <v>14</v>
      </c>
      <c r="K5" s="46" t="s">
        <v>15</v>
      </c>
      <c r="L5" s="47" t="s">
        <v>16</v>
      </c>
      <c r="M5" s="9"/>
      <c r="N5" s="94" t="s">
        <v>17</v>
      </c>
      <c r="O5" s="2">
        <v>9</v>
      </c>
      <c r="P5" s="3" t="s">
        <v>18</v>
      </c>
    </row>
    <row r="6" spans="1:16" x14ac:dyDescent="0.4">
      <c r="A6" s="51">
        <v>1</v>
      </c>
      <c r="B6" s="24">
        <f>(5+(5*A6))</f>
        <v>10</v>
      </c>
      <c r="C6" s="24">
        <f>'Árlista 2024.01.01'!$C$15</f>
        <v>230</v>
      </c>
      <c r="D6" s="24">
        <f>(A6*$O$5)+$O$6</f>
        <v>25</v>
      </c>
      <c r="E6" s="24">
        <f t="shared" ref="E6:E25" si="0">A6*$O$7</f>
        <v>12</v>
      </c>
      <c r="F6" s="25">
        <f>(($O$16/10080)*$P$15)</f>
        <v>317.46785714285716</v>
      </c>
      <c r="G6" s="25">
        <f>($P$27/$L$27)</f>
        <v>0</v>
      </c>
      <c r="H6" s="25">
        <f t="shared" ref="H6:H12" si="1">SUM(C6:G6)</f>
        <v>584.46785714285716</v>
      </c>
      <c r="I6" s="25">
        <f>'Árlista 2024.01.01'!$C$5+((A6-1)*'Árlista 2024.01.01'!$C$6)</f>
        <v>298</v>
      </c>
      <c r="J6" s="114">
        <f>H6-I6</f>
        <v>286.46785714285716</v>
      </c>
      <c r="K6" s="115">
        <f>(J6*$L$27)</f>
        <v>286467.85714285716</v>
      </c>
      <c r="L6" s="116">
        <f>(12*K6)</f>
        <v>3437614.2857142859</v>
      </c>
      <c r="M6" s="26"/>
      <c r="N6" s="94" t="s">
        <v>19</v>
      </c>
      <c r="O6" s="2">
        <v>16</v>
      </c>
      <c r="P6" s="5" t="s">
        <v>18</v>
      </c>
    </row>
    <row r="7" spans="1:16" x14ac:dyDescent="0.4">
      <c r="A7" s="52">
        <v>2</v>
      </c>
      <c r="B7" s="23">
        <f t="shared" ref="B7:B11" si="2">(5+(5*A7))</f>
        <v>15</v>
      </c>
      <c r="C7" s="23">
        <f>'Árlista 2024.01.01'!$C$15</f>
        <v>230</v>
      </c>
      <c r="D7" s="23">
        <f t="shared" ref="D7:D10" si="3">(A7*$O$5)+$O$6</f>
        <v>34</v>
      </c>
      <c r="E7" s="23">
        <f t="shared" si="0"/>
        <v>24</v>
      </c>
      <c r="F7" s="27">
        <f t="shared" ref="F7:F25" si="4">(($O$16/10080)*$P$15)</f>
        <v>317.46785714285716</v>
      </c>
      <c r="G7" s="27">
        <f t="shared" ref="G7:G25" si="5">($P$27/$L$27)</f>
        <v>0</v>
      </c>
      <c r="H7" s="27">
        <f t="shared" si="1"/>
        <v>605.46785714285716</v>
      </c>
      <c r="I7" s="27">
        <f>'Árlista 2024.01.01'!$C$5+((A7-1)*'Árlista 2024.01.01'!$C$6)</f>
        <v>347</v>
      </c>
      <c r="J7" s="117">
        <f t="shared" ref="J7:J25" si="6">H7-I7</f>
        <v>258.46785714285716</v>
      </c>
      <c r="K7" s="118">
        <f t="shared" ref="K7:K24" si="7">(J7*$L$27)</f>
        <v>258467.85714285716</v>
      </c>
      <c r="L7" s="119">
        <f>(12*K7)</f>
        <v>3101614.2857142859</v>
      </c>
      <c r="M7" s="26"/>
      <c r="N7" s="94" t="s">
        <v>20</v>
      </c>
      <c r="O7" s="2">
        <v>12</v>
      </c>
      <c r="P7" s="5" t="s">
        <v>21</v>
      </c>
    </row>
    <row r="8" spans="1:16" ht="19.5" thickBot="1" x14ac:dyDescent="0.45">
      <c r="A8" s="52">
        <v>3</v>
      </c>
      <c r="B8" s="23">
        <f t="shared" si="2"/>
        <v>20</v>
      </c>
      <c r="C8" s="23">
        <f>'Árlista 2024.01.01'!$C$15</f>
        <v>230</v>
      </c>
      <c r="D8" s="23">
        <f t="shared" si="3"/>
        <v>43</v>
      </c>
      <c r="E8" s="23">
        <f t="shared" si="0"/>
        <v>36</v>
      </c>
      <c r="F8" s="27">
        <f t="shared" si="4"/>
        <v>317.46785714285716</v>
      </c>
      <c r="G8" s="27">
        <f t="shared" si="5"/>
        <v>0</v>
      </c>
      <c r="H8" s="27">
        <f t="shared" si="1"/>
        <v>626.46785714285716</v>
      </c>
      <c r="I8" s="27">
        <f>'Árlista 2024.01.01'!$C$5+((A8-1)*'Árlista 2024.01.01'!$C$6)</f>
        <v>396</v>
      </c>
      <c r="J8" s="117">
        <f t="shared" si="6"/>
        <v>230.46785714285716</v>
      </c>
      <c r="K8" s="118">
        <f t="shared" si="7"/>
        <v>230467.85714285716</v>
      </c>
      <c r="L8" s="119">
        <f t="shared" ref="L8:L24" si="8">(12*K8)</f>
        <v>2765614.2857142859</v>
      </c>
      <c r="M8" s="26"/>
      <c r="N8" s="95" t="s">
        <v>22</v>
      </c>
      <c r="O8" s="7">
        <v>129</v>
      </c>
      <c r="P8" s="8" t="s">
        <v>18</v>
      </c>
    </row>
    <row r="9" spans="1:16" ht="19.5" thickBot="1" x14ac:dyDescent="0.45">
      <c r="A9" s="52">
        <v>4</v>
      </c>
      <c r="B9" s="23">
        <f t="shared" si="2"/>
        <v>25</v>
      </c>
      <c r="C9" s="23">
        <f>'Árlista 2024.01.01'!$C$15</f>
        <v>230</v>
      </c>
      <c r="D9" s="23">
        <f t="shared" si="3"/>
        <v>52</v>
      </c>
      <c r="E9" s="23">
        <f t="shared" si="0"/>
        <v>48</v>
      </c>
      <c r="F9" s="27">
        <f t="shared" si="4"/>
        <v>317.46785714285716</v>
      </c>
      <c r="G9" s="27">
        <f t="shared" si="5"/>
        <v>0</v>
      </c>
      <c r="H9" s="27">
        <f t="shared" si="1"/>
        <v>647.46785714285716</v>
      </c>
      <c r="I9" s="27">
        <f>'Árlista 2024.01.01'!$C$5+((A9-1)*'Árlista 2024.01.01'!$C$6)</f>
        <v>445</v>
      </c>
      <c r="J9" s="117">
        <f t="shared" si="6"/>
        <v>202.46785714285716</v>
      </c>
      <c r="K9" s="118">
        <f t="shared" si="7"/>
        <v>202467.85714285716</v>
      </c>
      <c r="L9" s="119">
        <f t="shared" si="8"/>
        <v>2429614.2857142859</v>
      </c>
      <c r="M9" s="26"/>
      <c r="N9" s="9"/>
      <c r="O9" s="9"/>
      <c r="P9" s="9"/>
    </row>
    <row r="10" spans="1:16" x14ac:dyDescent="0.4">
      <c r="A10" s="52">
        <v>5</v>
      </c>
      <c r="B10" s="23">
        <f t="shared" si="2"/>
        <v>30</v>
      </c>
      <c r="C10" s="23">
        <f>'Árlista 2024.01.01'!$C$15</f>
        <v>230</v>
      </c>
      <c r="D10" s="23">
        <f t="shared" si="3"/>
        <v>61</v>
      </c>
      <c r="E10" s="23">
        <f t="shared" si="0"/>
        <v>60</v>
      </c>
      <c r="F10" s="27">
        <f t="shared" si="4"/>
        <v>317.46785714285716</v>
      </c>
      <c r="G10" s="27">
        <f t="shared" si="5"/>
        <v>0</v>
      </c>
      <c r="H10" s="27">
        <f t="shared" si="1"/>
        <v>668.46785714285716</v>
      </c>
      <c r="I10" s="27">
        <f>'Árlista 2024.01.01'!$C$5+((A10-1)*'Árlista 2024.01.01'!$C$6)</f>
        <v>494</v>
      </c>
      <c r="J10" s="117">
        <f t="shared" si="6"/>
        <v>174.46785714285716</v>
      </c>
      <c r="K10" s="118">
        <f t="shared" si="7"/>
        <v>174467.85714285716</v>
      </c>
      <c r="L10" s="119">
        <f t="shared" si="8"/>
        <v>2093614.2857142859</v>
      </c>
      <c r="M10" s="26"/>
      <c r="N10" s="162" t="s">
        <v>23</v>
      </c>
      <c r="O10" s="163"/>
      <c r="P10" s="164"/>
    </row>
    <row r="11" spans="1:16" x14ac:dyDescent="0.4">
      <c r="A11" s="52">
        <v>6</v>
      </c>
      <c r="B11" s="23">
        <f t="shared" si="2"/>
        <v>35</v>
      </c>
      <c r="C11" s="23">
        <f>'Árlista 2024.01.01'!$C$15</f>
        <v>230</v>
      </c>
      <c r="D11" s="23">
        <f>(A11*$O$5)+$O$6</f>
        <v>70</v>
      </c>
      <c r="E11" s="23">
        <f t="shared" si="0"/>
        <v>72</v>
      </c>
      <c r="F11" s="27">
        <f t="shared" si="4"/>
        <v>317.46785714285716</v>
      </c>
      <c r="G11" s="27">
        <f t="shared" si="5"/>
        <v>0</v>
      </c>
      <c r="H11" s="27">
        <f t="shared" si="1"/>
        <v>689.46785714285716</v>
      </c>
      <c r="I11" s="27">
        <f>'Árlista 2024.01.01'!$C$5+((A11-1)*'Árlista 2024.01.01'!$C$6)</f>
        <v>543</v>
      </c>
      <c r="J11" s="118">
        <f>H11-I11</f>
        <v>146.46785714285716</v>
      </c>
      <c r="K11" s="118">
        <f t="shared" si="7"/>
        <v>146467.85714285716</v>
      </c>
      <c r="L11" s="119">
        <f>(12*K11)</f>
        <v>1757614.2857142859</v>
      </c>
      <c r="M11" s="26"/>
      <c r="N11" s="165" t="s">
        <v>24</v>
      </c>
      <c r="O11" s="166"/>
      <c r="P11" s="10">
        <v>2</v>
      </c>
    </row>
    <row r="12" spans="1:16" x14ac:dyDescent="0.4">
      <c r="A12" s="52">
        <v>7</v>
      </c>
      <c r="B12" s="23">
        <f>(14+(5*A12))</f>
        <v>49</v>
      </c>
      <c r="C12" s="23">
        <f>'Árlista 2024.01.01'!$C$15</f>
        <v>230</v>
      </c>
      <c r="D12" s="23">
        <f>(A12*$O$5)+$O$8</f>
        <v>192</v>
      </c>
      <c r="E12" s="23">
        <f>A12*$O$7</f>
        <v>84</v>
      </c>
      <c r="F12" s="27">
        <f t="shared" si="4"/>
        <v>317.46785714285716</v>
      </c>
      <c r="G12" s="27">
        <f t="shared" si="5"/>
        <v>0</v>
      </c>
      <c r="H12" s="27">
        <f t="shared" si="1"/>
        <v>823.46785714285716</v>
      </c>
      <c r="I12" s="27">
        <f>'Árlista 2024.01.01'!$C$5+((A12-1)*'Árlista 2024.01.01'!$C$6)+'Árlista 2024.01.01'!$C$8</f>
        <v>732</v>
      </c>
      <c r="J12" s="118">
        <f t="shared" si="6"/>
        <v>91.467857142857156</v>
      </c>
      <c r="K12" s="118">
        <f t="shared" si="7"/>
        <v>91467.857142857159</v>
      </c>
      <c r="L12" s="119">
        <f t="shared" si="8"/>
        <v>1097614.2857142859</v>
      </c>
      <c r="M12" s="26"/>
      <c r="N12" s="165" t="s">
        <v>25</v>
      </c>
      <c r="O12" s="166"/>
      <c r="P12" s="10">
        <v>1</v>
      </c>
    </row>
    <row r="13" spans="1:16" x14ac:dyDescent="0.4">
      <c r="A13" s="52">
        <v>8</v>
      </c>
      <c r="B13" s="23">
        <f t="shared" ref="B13:B24" si="9">(14+(5*A13))</f>
        <v>54</v>
      </c>
      <c r="C13" s="23">
        <f>'Árlista 2024.01.01'!$C$16</f>
        <v>690</v>
      </c>
      <c r="D13" s="23">
        <f t="shared" ref="D13:D25" si="10">(A13*$O$5)+$O$8</f>
        <v>201</v>
      </c>
      <c r="E13" s="23">
        <f t="shared" si="0"/>
        <v>96</v>
      </c>
      <c r="F13" s="27">
        <f t="shared" si="4"/>
        <v>317.46785714285716</v>
      </c>
      <c r="G13" s="27">
        <f t="shared" si="5"/>
        <v>0</v>
      </c>
      <c r="H13" s="27">
        <f t="shared" ref="H13:H25" si="11">SUM(C13:G13)</f>
        <v>1304.4678571428572</v>
      </c>
      <c r="I13" s="27">
        <f>'Árlista 2024.01.01'!$C$5+((A13-1)*'Árlista 2024.01.01'!$C$6)+'Árlista 2024.01.01'!$C$8</f>
        <v>781</v>
      </c>
      <c r="J13" s="118">
        <f t="shared" si="6"/>
        <v>523.46785714285716</v>
      </c>
      <c r="K13" s="118">
        <f t="shared" si="7"/>
        <v>523467.85714285716</v>
      </c>
      <c r="L13" s="119">
        <f t="shared" si="8"/>
        <v>6281614.2857142854</v>
      </c>
      <c r="M13" s="26"/>
      <c r="N13" s="165" t="s">
        <v>26</v>
      </c>
      <c r="O13" s="166"/>
      <c r="P13" s="10">
        <v>3</v>
      </c>
    </row>
    <row r="14" spans="1:16" ht="19.5" thickBot="1" x14ac:dyDescent="0.45">
      <c r="A14" s="52">
        <v>9</v>
      </c>
      <c r="B14" s="23">
        <f t="shared" si="9"/>
        <v>59</v>
      </c>
      <c r="C14" s="23">
        <f>'Árlista 2024.01.01'!$C$16</f>
        <v>690</v>
      </c>
      <c r="D14" s="23">
        <f t="shared" si="10"/>
        <v>210</v>
      </c>
      <c r="E14" s="23">
        <f t="shared" si="0"/>
        <v>108</v>
      </c>
      <c r="F14" s="27">
        <f t="shared" si="4"/>
        <v>317.46785714285716</v>
      </c>
      <c r="G14" s="27">
        <f t="shared" si="5"/>
        <v>0</v>
      </c>
      <c r="H14" s="27">
        <f t="shared" si="11"/>
        <v>1325.4678571428572</v>
      </c>
      <c r="I14" s="27">
        <f>'Árlista 2024.01.01'!$C$5+((A14-1)*'Árlista 2024.01.01'!$C$6)+'Árlista 2024.01.01'!$C$8</f>
        <v>830</v>
      </c>
      <c r="J14" s="118">
        <f t="shared" si="6"/>
        <v>495.46785714285716</v>
      </c>
      <c r="K14" s="118">
        <f t="shared" si="7"/>
        <v>495467.85714285716</v>
      </c>
      <c r="L14" s="119">
        <f t="shared" si="8"/>
        <v>5945614.2857142854</v>
      </c>
      <c r="M14" s="26"/>
      <c r="N14" s="167" t="s">
        <v>27</v>
      </c>
      <c r="O14" s="168"/>
      <c r="P14" s="96">
        <v>3</v>
      </c>
    </row>
    <row r="15" spans="1:16" ht="19.5" thickBot="1" x14ac:dyDescent="0.45">
      <c r="A15" s="52">
        <v>10</v>
      </c>
      <c r="B15" s="23">
        <f t="shared" si="9"/>
        <v>64</v>
      </c>
      <c r="C15" s="23">
        <f>'Árlista 2024.01.01'!$C$16</f>
        <v>690</v>
      </c>
      <c r="D15" s="23">
        <f t="shared" si="10"/>
        <v>219</v>
      </c>
      <c r="E15" s="23">
        <f t="shared" si="0"/>
        <v>120</v>
      </c>
      <c r="F15" s="27">
        <f t="shared" si="4"/>
        <v>317.46785714285716</v>
      </c>
      <c r="G15" s="27">
        <f t="shared" si="5"/>
        <v>0</v>
      </c>
      <c r="H15" s="27">
        <f t="shared" si="11"/>
        <v>1346.4678571428572</v>
      </c>
      <c r="I15" s="27">
        <f>'Árlista 2024.01.01'!$C$5+((A15-1)*'Árlista 2024.01.01'!$C$6)+'Árlista 2024.01.01'!$C$8</f>
        <v>879</v>
      </c>
      <c r="J15" s="118">
        <f t="shared" si="6"/>
        <v>467.46785714285716</v>
      </c>
      <c r="K15" s="118">
        <f t="shared" si="7"/>
        <v>467467.85714285716</v>
      </c>
      <c r="L15" s="119">
        <f t="shared" si="8"/>
        <v>5609614.2857142854</v>
      </c>
      <c r="M15" s="26"/>
      <c r="N15" s="169" t="s">
        <v>28</v>
      </c>
      <c r="O15" s="170"/>
      <c r="P15" s="11">
        <f>SUM(P11:P14)</f>
        <v>9</v>
      </c>
    </row>
    <row r="16" spans="1:16" ht="19.5" thickBot="1" x14ac:dyDescent="0.45">
      <c r="A16" s="52">
        <v>11</v>
      </c>
      <c r="B16" s="23">
        <f t="shared" si="9"/>
        <v>69</v>
      </c>
      <c r="C16" s="23">
        <f>'Árlista 2024.01.01'!$C$16</f>
        <v>690</v>
      </c>
      <c r="D16" s="23">
        <f t="shared" si="10"/>
        <v>228</v>
      </c>
      <c r="E16" s="23">
        <f t="shared" si="0"/>
        <v>132</v>
      </c>
      <c r="F16" s="27">
        <f t="shared" si="4"/>
        <v>317.46785714285716</v>
      </c>
      <c r="G16" s="27">
        <f t="shared" si="5"/>
        <v>0</v>
      </c>
      <c r="H16" s="27">
        <f t="shared" si="11"/>
        <v>1367.4678571428572</v>
      </c>
      <c r="I16" s="27">
        <f>'Árlista 2024.01.01'!$C$5+((A16-1)*'Árlista 2024.01.01'!$C$6)+'Árlista 2024.01.01'!$C$8</f>
        <v>928</v>
      </c>
      <c r="J16" s="118">
        <f t="shared" si="6"/>
        <v>439.46785714285716</v>
      </c>
      <c r="K16" s="118">
        <f t="shared" si="7"/>
        <v>439467.85714285716</v>
      </c>
      <c r="L16" s="119">
        <f t="shared" si="8"/>
        <v>5273614.2857142854</v>
      </c>
      <c r="M16" s="26"/>
      <c r="N16" s="12" t="s">
        <v>29</v>
      </c>
      <c r="O16" s="171">
        <v>355564</v>
      </c>
      <c r="P16" s="172"/>
    </row>
    <row r="17" spans="1:16" ht="19.5" thickBot="1" x14ac:dyDescent="0.45">
      <c r="A17" s="52">
        <v>12</v>
      </c>
      <c r="B17" s="23">
        <f t="shared" si="9"/>
        <v>74</v>
      </c>
      <c r="C17" s="23">
        <f>'Árlista 2024.01.01'!$C$16</f>
        <v>690</v>
      </c>
      <c r="D17" s="23">
        <f t="shared" si="10"/>
        <v>237</v>
      </c>
      <c r="E17" s="23">
        <f t="shared" si="0"/>
        <v>144</v>
      </c>
      <c r="F17" s="27">
        <f t="shared" si="4"/>
        <v>317.46785714285716</v>
      </c>
      <c r="G17" s="27">
        <f t="shared" si="5"/>
        <v>0</v>
      </c>
      <c r="H17" s="27">
        <f>SUM(C17:G17)</f>
        <v>1388.4678571428572</v>
      </c>
      <c r="I17" s="27">
        <f>'Árlista 2024.01.01'!$C$5+((A17-1)*'Árlista 2024.01.01'!$C$6)+'Árlista 2024.01.01'!$C$8</f>
        <v>977</v>
      </c>
      <c r="J17" s="118">
        <f t="shared" si="6"/>
        <v>411.46785714285716</v>
      </c>
      <c r="K17" s="118">
        <f t="shared" si="7"/>
        <v>411467.85714285716</v>
      </c>
      <c r="L17" s="119">
        <f t="shared" si="8"/>
        <v>4937614.2857142854</v>
      </c>
      <c r="M17" s="26"/>
      <c r="N17" s="9"/>
      <c r="O17" s="9"/>
      <c r="P17" s="9"/>
    </row>
    <row r="18" spans="1:16" ht="19.5" thickBot="1" x14ac:dyDescent="0.45">
      <c r="A18" s="52">
        <v>13</v>
      </c>
      <c r="B18" s="23">
        <f t="shared" si="9"/>
        <v>79</v>
      </c>
      <c r="C18" s="23">
        <f>'Árlista 2024.01.01'!$C$16</f>
        <v>690</v>
      </c>
      <c r="D18" s="23">
        <f t="shared" si="10"/>
        <v>246</v>
      </c>
      <c r="E18" s="23">
        <f t="shared" si="0"/>
        <v>156</v>
      </c>
      <c r="F18" s="27">
        <f t="shared" si="4"/>
        <v>317.46785714285716</v>
      </c>
      <c r="G18" s="27">
        <f t="shared" si="5"/>
        <v>0</v>
      </c>
      <c r="H18" s="27">
        <f t="shared" si="11"/>
        <v>1409.4678571428572</v>
      </c>
      <c r="I18" s="27">
        <f>'Árlista 2024.01.01'!$C$5+((A18-1)*'Árlista 2024.01.01'!$C$6)+'Árlista 2024.01.01'!$C$8</f>
        <v>1026</v>
      </c>
      <c r="J18" s="118">
        <f t="shared" si="6"/>
        <v>383.46785714285716</v>
      </c>
      <c r="K18" s="118">
        <f t="shared" si="7"/>
        <v>383467.85714285716</v>
      </c>
      <c r="L18" s="119">
        <f t="shared" si="8"/>
        <v>4601614.2857142854</v>
      </c>
      <c r="M18" s="26"/>
      <c r="N18" s="150" t="s">
        <v>30</v>
      </c>
      <c r="O18" s="151"/>
      <c r="P18" s="152"/>
    </row>
    <row r="19" spans="1:16" x14ac:dyDescent="0.4">
      <c r="A19" s="52">
        <v>14</v>
      </c>
      <c r="B19" s="23">
        <f t="shared" si="9"/>
        <v>84</v>
      </c>
      <c r="C19" s="23">
        <f>'Árlista 2024.01.01'!$C$16</f>
        <v>690</v>
      </c>
      <c r="D19" s="23">
        <f t="shared" si="10"/>
        <v>255</v>
      </c>
      <c r="E19" s="23">
        <f t="shared" si="0"/>
        <v>168</v>
      </c>
      <c r="F19" s="27">
        <f t="shared" si="4"/>
        <v>317.46785714285716</v>
      </c>
      <c r="G19" s="27">
        <f t="shared" si="5"/>
        <v>0</v>
      </c>
      <c r="H19" s="27">
        <f t="shared" si="11"/>
        <v>1430.4678571428572</v>
      </c>
      <c r="I19" s="27">
        <f>'Árlista 2024.01.01'!$C$5+((A19-1)*'Árlista 2024.01.01'!$C$6)+'Árlista 2024.01.01'!$C$8</f>
        <v>1075</v>
      </c>
      <c r="J19" s="118">
        <f t="shared" si="6"/>
        <v>355.46785714285716</v>
      </c>
      <c r="K19" s="118">
        <f t="shared" si="7"/>
        <v>355467.85714285716</v>
      </c>
      <c r="L19" s="119">
        <f t="shared" si="8"/>
        <v>4265614.2857142854</v>
      </c>
      <c r="M19" s="26"/>
      <c r="N19" s="173" t="s">
        <v>31</v>
      </c>
      <c r="O19" s="174"/>
      <c r="P19" s="177">
        <v>0</v>
      </c>
    </row>
    <row r="20" spans="1:16" x14ac:dyDescent="0.4">
      <c r="A20" s="52">
        <v>15</v>
      </c>
      <c r="B20" s="23">
        <f t="shared" si="9"/>
        <v>89</v>
      </c>
      <c r="C20" s="23">
        <f>'Árlista 2024.01.01'!$C$16</f>
        <v>690</v>
      </c>
      <c r="D20" s="23">
        <f t="shared" si="10"/>
        <v>264</v>
      </c>
      <c r="E20" s="23">
        <f t="shared" si="0"/>
        <v>180</v>
      </c>
      <c r="F20" s="27">
        <f t="shared" si="4"/>
        <v>317.46785714285716</v>
      </c>
      <c r="G20" s="27">
        <f t="shared" si="5"/>
        <v>0</v>
      </c>
      <c r="H20" s="27">
        <f t="shared" si="11"/>
        <v>1451.4678571428572</v>
      </c>
      <c r="I20" s="27">
        <f>'Árlista 2024.01.01'!$C$5+((A20-1)*'Árlista 2024.01.01'!$C$6)+'Árlista 2024.01.01'!$C$8</f>
        <v>1124</v>
      </c>
      <c r="J20" s="118">
        <f t="shared" si="6"/>
        <v>327.46785714285716</v>
      </c>
      <c r="K20" s="118">
        <f t="shared" si="7"/>
        <v>327467.85714285716</v>
      </c>
      <c r="L20" s="119">
        <f t="shared" si="8"/>
        <v>3929614.2857142859</v>
      </c>
      <c r="M20" s="26"/>
      <c r="N20" s="175"/>
      <c r="O20" s="176"/>
      <c r="P20" s="178"/>
    </row>
    <row r="21" spans="1:16" x14ac:dyDescent="0.4">
      <c r="A21" s="52">
        <v>16</v>
      </c>
      <c r="B21" s="23">
        <f t="shared" si="9"/>
        <v>94</v>
      </c>
      <c r="C21" s="23">
        <f>'Árlista 2024.01.01'!$C$16</f>
        <v>690</v>
      </c>
      <c r="D21" s="23">
        <f t="shared" si="10"/>
        <v>273</v>
      </c>
      <c r="E21" s="23">
        <f t="shared" si="0"/>
        <v>192</v>
      </c>
      <c r="F21" s="27">
        <f t="shared" si="4"/>
        <v>317.46785714285716</v>
      </c>
      <c r="G21" s="27">
        <f t="shared" si="5"/>
        <v>0</v>
      </c>
      <c r="H21" s="27">
        <f t="shared" si="11"/>
        <v>1472.4678571428572</v>
      </c>
      <c r="I21" s="27">
        <f>'Árlista 2024.01.01'!$C$5+((A21-1)*'Árlista 2024.01.01'!$C$6)+'Árlista 2024.01.01'!$C$8</f>
        <v>1173</v>
      </c>
      <c r="J21" s="118">
        <f t="shared" si="6"/>
        <v>299.46785714285716</v>
      </c>
      <c r="K21" s="118">
        <f t="shared" si="7"/>
        <v>299467.85714285716</v>
      </c>
      <c r="L21" s="119">
        <f t="shared" si="8"/>
        <v>3593614.2857142859</v>
      </c>
      <c r="M21" s="26"/>
      <c r="N21" s="179" t="s">
        <v>32</v>
      </c>
      <c r="O21" s="180"/>
      <c r="P21" s="181">
        <v>0</v>
      </c>
    </row>
    <row r="22" spans="1:16" x14ac:dyDescent="0.4">
      <c r="A22" s="52">
        <v>17</v>
      </c>
      <c r="B22" s="23">
        <f t="shared" si="9"/>
        <v>99</v>
      </c>
      <c r="C22" s="23">
        <f>'Árlista 2024.01.01'!$C$16</f>
        <v>690</v>
      </c>
      <c r="D22" s="23">
        <f t="shared" si="10"/>
        <v>282</v>
      </c>
      <c r="E22" s="23">
        <f t="shared" si="0"/>
        <v>204</v>
      </c>
      <c r="F22" s="27">
        <f t="shared" si="4"/>
        <v>317.46785714285716</v>
      </c>
      <c r="G22" s="27">
        <f t="shared" si="5"/>
        <v>0</v>
      </c>
      <c r="H22" s="27">
        <f t="shared" si="11"/>
        <v>1493.4678571428572</v>
      </c>
      <c r="I22" s="27">
        <f>'Árlista 2024.01.01'!$C$5+((A22-1)*'Árlista 2024.01.01'!$C$6)+'Árlista 2024.01.01'!$C$8</f>
        <v>1222</v>
      </c>
      <c r="J22" s="118">
        <f t="shared" si="6"/>
        <v>271.46785714285716</v>
      </c>
      <c r="K22" s="118">
        <f t="shared" si="7"/>
        <v>271467.85714285716</v>
      </c>
      <c r="L22" s="119">
        <f t="shared" si="8"/>
        <v>3257614.2857142859</v>
      </c>
      <c r="M22" s="26"/>
      <c r="N22" s="179"/>
      <c r="O22" s="180"/>
      <c r="P22" s="181"/>
    </row>
    <row r="23" spans="1:16" x14ac:dyDescent="0.4">
      <c r="A23" s="52">
        <v>18</v>
      </c>
      <c r="B23" s="23">
        <f t="shared" si="9"/>
        <v>104</v>
      </c>
      <c r="C23" s="23">
        <f>'Árlista 2024.01.01'!$C$16</f>
        <v>690</v>
      </c>
      <c r="D23" s="23">
        <f t="shared" si="10"/>
        <v>291</v>
      </c>
      <c r="E23" s="23">
        <f t="shared" si="0"/>
        <v>216</v>
      </c>
      <c r="F23" s="27">
        <f t="shared" si="4"/>
        <v>317.46785714285716</v>
      </c>
      <c r="G23" s="27">
        <f t="shared" si="5"/>
        <v>0</v>
      </c>
      <c r="H23" s="27">
        <f t="shared" si="11"/>
        <v>1514.4678571428572</v>
      </c>
      <c r="I23" s="27">
        <f>'Árlista 2024.01.01'!$C$5+((A23-1)*'Árlista 2024.01.01'!$C$6)+'Árlista 2024.01.01'!$C$8</f>
        <v>1271</v>
      </c>
      <c r="J23" s="118">
        <f t="shared" si="6"/>
        <v>243.46785714285716</v>
      </c>
      <c r="K23" s="118">
        <f>(J23*$L$27)</f>
        <v>243467.85714285716</v>
      </c>
      <c r="L23" s="119">
        <f t="shared" si="8"/>
        <v>2921614.2857142859</v>
      </c>
      <c r="M23" s="26"/>
      <c r="N23" s="13" t="s">
        <v>33</v>
      </c>
      <c r="O23" s="14"/>
      <c r="P23" s="15">
        <v>0</v>
      </c>
    </row>
    <row r="24" spans="1:16" x14ac:dyDescent="0.4">
      <c r="A24" s="52">
        <v>19</v>
      </c>
      <c r="B24" s="23">
        <f t="shared" si="9"/>
        <v>109</v>
      </c>
      <c r="C24" s="23">
        <f>'Árlista 2024.01.01'!$C$16</f>
        <v>690</v>
      </c>
      <c r="D24" s="23">
        <f t="shared" si="10"/>
        <v>300</v>
      </c>
      <c r="E24" s="23">
        <f t="shared" si="0"/>
        <v>228</v>
      </c>
      <c r="F24" s="27">
        <f t="shared" si="4"/>
        <v>317.46785714285716</v>
      </c>
      <c r="G24" s="27">
        <f t="shared" si="5"/>
        <v>0</v>
      </c>
      <c r="H24" s="27">
        <f t="shared" si="11"/>
        <v>1535.4678571428572</v>
      </c>
      <c r="I24" s="27">
        <f>'Árlista 2024.01.01'!$C$5+((A24-1)*'Árlista 2024.01.01'!$C$6)+'Árlista 2024.01.01'!$C$8</f>
        <v>1320</v>
      </c>
      <c r="J24" s="118">
        <f t="shared" si="6"/>
        <v>215.46785714285716</v>
      </c>
      <c r="K24" s="118">
        <f t="shared" si="7"/>
        <v>215467.85714285716</v>
      </c>
      <c r="L24" s="119">
        <f t="shared" si="8"/>
        <v>2585614.2857142859</v>
      </c>
      <c r="M24" s="26"/>
      <c r="N24" s="16" t="s">
        <v>34</v>
      </c>
      <c r="O24" s="17"/>
      <c r="P24" s="84">
        <v>0</v>
      </c>
    </row>
    <row r="25" spans="1:16" ht="19.5" thickBot="1" x14ac:dyDescent="0.45">
      <c r="A25" s="53">
        <v>20</v>
      </c>
      <c r="B25" s="28">
        <f>(14+(5*A25))</f>
        <v>114</v>
      </c>
      <c r="C25" s="28">
        <f>'Árlista 2024.01.01'!$C$16</f>
        <v>690</v>
      </c>
      <c r="D25" s="28">
        <f t="shared" si="10"/>
        <v>309</v>
      </c>
      <c r="E25" s="28">
        <f t="shared" si="0"/>
        <v>240</v>
      </c>
      <c r="F25" s="29">
        <f t="shared" si="4"/>
        <v>317.46785714285716</v>
      </c>
      <c r="G25" s="29">
        <f t="shared" si="5"/>
        <v>0</v>
      </c>
      <c r="H25" s="29">
        <f t="shared" si="11"/>
        <v>1556.4678571428572</v>
      </c>
      <c r="I25" s="29">
        <f>'Árlista 2024.01.01'!$C$5+((A25-1)*'Árlista 2024.01.01'!$C$6)+'Árlista 2024.01.01'!$C$8</f>
        <v>1369</v>
      </c>
      <c r="J25" s="120">
        <f t="shared" si="6"/>
        <v>187.46785714285716</v>
      </c>
      <c r="K25" s="120">
        <f>(J25*$L$27)</f>
        <v>187467.85714285716</v>
      </c>
      <c r="L25" s="121">
        <f>(12*K25)</f>
        <v>2249614.2857142859</v>
      </c>
      <c r="M25" s="26"/>
      <c r="N25" s="16" t="s">
        <v>35</v>
      </c>
      <c r="O25" s="17"/>
      <c r="P25" s="18">
        <v>0</v>
      </c>
    </row>
    <row r="26" spans="1:16" ht="19.5" thickBot="1" x14ac:dyDescent="0.45">
      <c r="A26" s="9"/>
      <c r="B26" s="9"/>
      <c r="C26" s="30"/>
      <c r="D26" s="30"/>
      <c r="E26" s="30"/>
      <c r="F26" s="30"/>
      <c r="G26" s="30"/>
      <c r="H26" s="30"/>
      <c r="I26" s="30"/>
      <c r="J26" s="31"/>
      <c r="K26" s="32"/>
      <c r="L26" s="32"/>
      <c r="M26" s="9"/>
      <c r="N26" s="16" t="s">
        <v>36</v>
      </c>
      <c r="O26" s="17"/>
      <c r="P26" s="18">
        <v>0</v>
      </c>
    </row>
    <row r="27" spans="1:16" ht="19.5" thickBot="1" x14ac:dyDescent="0.45">
      <c r="A27" s="33" t="s">
        <v>37</v>
      </c>
      <c r="B27" s="34"/>
      <c r="C27" s="35"/>
      <c r="D27" s="35"/>
      <c r="E27" s="35"/>
      <c r="F27" s="33"/>
      <c r="G27" s="30"/>
      <c r="H27" s="30"/>
      <c r="I27" s="182" t="s">
        <v>38</v>
      </c>
      <c r="J27" s="183"/>
      <c r="K27" s="184"/>
      <c r="L27" s="36">
        <v>1000</v>
      </c>
      <c r="M27" s="9"/>
      <c r="N27" s="19" t="s">
        <v>28</v>
      </c>
      <c r="O27" s="20"/>
      <c r="P27" s="21">
        <f>SUM(P19:P26)</f>
        <v>0</v>
      </c>
    </row>
    <row r="28" spans="1:16" x14ac:dyDescent="0.4">
      <c r="A28" s="37" t="s">
        <v>39</v>
      </c>
      <c r="B28" s="97"/>
      <c r="C28" s="97"/>
      <c r="D28" s="97"/>
      <c r="E28" s="97"/>
      <c r="F28" s="98"/>
      <c r="G28" s="30"/>
      <c r="H28" s="30"/>
      <c r="I28" s="30"/>
      <c r="J28" s="31"/>
      <c r="K28" s="32"/>
      <c r="L28" s="32"/>
      <c r="M28" s="9"/>
      <c r="N28" s="9"/>
      <c r="O28" s="9"/>
      <c r="P28" s="9"/>
    </row>
    <row r="29" spans="1:16" x14ac:dyDescent="0.4">
      <c r="A29" s="9" t="s">
        <v>40</v>
      </c>
      <c r="B29" s="9"/>
      <c r="C29" s="30"/>
      <c r="D29" s="30"/>
      <c r="E29" s="30"/>
      <c r="F29" s="98"/>
      <c r="G29" s="30"/>
      <c r="H29" s="30"/>
      <c r="I29" s="30"/>
      <c r="J29" s="31"/>
      <c r="K29" s="32"/>
      <c r="L29" s="32"/>
      <c r="M29" s="9"/>
      <c r="N29" s="9"/>
      <c r="O29" s="9"/>
      <c r="P29" s="9"/>
    </row>
    <row r="30" spans="1:16" x14ac:dyDescent="0.4">
      <c r="A30" s="9" t="s">
        <v>41</v>
      </c>
      <c r="B30" s="9"/>
      <c r="C30" s="30"/>
      <c r="D30" s="30"/>
      <c r="E30" s="30"/>
      <c r="F30" s="98"/>
      <c r="G30" s="30"/>
      <c r="H30" s="30"/>
      <c r="I30" s="30"/>
      <c r="L30" s="32"/>
      <c r="M30" s="9"/>
      <c r="N30" s="9"/>
      <c r="O30" s="9"/>
      <c r="P30" s="9"/>
    </row>
    <row r="31" spans="1:16" x14ac:dyDescent="0.4">
      <c r="C31" s="80"/>
      <c r="D31" s="80"/>
      <c r="E31" s="80"/>
      <c r="F31" s="80"/>
      <c r="G31" s="80"/>
      <c r="H31" s="80"/>
      <c r="I31" s="80"/>
      <c r="L31" s="82"/>
    </row>
    <row r="32" spans="1:16" x14ac:dyDescent="0.4">
      <c r="A32" s="9" t="s">
        <v>42</v>
      </c>
      <c r="C32" s="80"/>
      <c r="D32" s="80"/>
      <c r="E32" s="80"/>
      <c r="F32" s="80"/>
      <c r="G32" s="80"/>
      <c r="H32" s="80"/>
      <c r="I32" s="80"/>
      <c r="L32" s="82"/>
    </row>
    <row r="33" spans="1:12" x14ac:dyDescent="0.4">
      <c r="A33" s="9" t="s">
        <v>43</v>
      </c>
      <c r="C33" s="80"/>
      <c r="D33" s="80"/>
      <c r="E33" s="80"/>
      <c r="F33" s="80"/>
      <c r="G33" s="80"/>
      <c r="H33" s="80"/>
      <c r="I33" s="80"/>
      <c r="J33" s="81"/>
      <c r="K33" s="82"/>
      <c r="L33" s="82"/>
    </row>
    <row r="34" spans="1:12" x14ac:dyDescent="0.4">
      <c r="A34" s="9" t="s">
        <v>44</v>
      </c>
      <c r="C34" s="80"/>
      <c r="D34" s="80"/>
      <c r="E34" s="80"/>
      <c r="F34" s="80"/>
      <c r="G34" s="80"/>
      <c r="H34" s="80"/>
      <c r="I34" s="80"/>
      <c r="J34" s="81"/>
      <c r="K34" s="82"/>
      <c r="L34" s="82"/>
    </row>
    <row r="35" spans="1:12" x14ac:dyDescent="0.4">
      <c r="A35" s="9"/>
      <c r="C35" s="80"/>
      <c r="D35" s="80"/>
      <c r="E35" s="80"/>
      <c r="F35" s="80"/>
      <c r="G35" s="80"/>
      <c r="H35" s="80"/>
      <c r="I35" s="80"/>
      <c r="J35" s="81"/>
      <c r="K35" s="82"/>
      <c r="L35" s="82"/>
    </row>
    <row r="36" spans="1:12" x14ac:dyDescent="0.4">
      <c r="A36" s="9" t="s">
        <v>45</v>
      </c>
      <c r="B36" s="9"/>
    </row>
    <row r="37" spans="1:12" x14ac:dyDescent="0.4">
      <c r="A37" s="9" t="s">
        <v>46</v>
      </c>
    </row>
  </sheetData>
  <mergeCells count="17">
    <mergeCell ref="N19:O20"/>
    <mergeCell ref="P19:P20"/>
    <mergeCell ref="N21:O22"/>
    <mergeCell ref="P21:P22"/>
    <mergeCell ref="I27:K27"/>
    <mergeCell ref="N18:P18"/>
    <mergeCell ref="A4:B4"/>
    <mergeCell ref="C4:H4"/>
    <mergeCell ref="J4:L4"/>
    <mergeCell ref="N4:P4"/>
    <mergeCell ref="N10:P10"/>
    <mergeCell ref="N11:O11"/>
    <mergeCell ref="N12:O12"/>
    <mergeCell ref="N13:O13"/>
    <mergeCell ref="N14:O14"/>
    <mergeCell ref="N15:O15"/>
    <mergeCell ref="O16:P16"/>
  </mergeCells>
  <conditionalFormatting sqref="J6:L25">
    <cfRule type="cellIs" dxfId="11" priority="1" operator="lessThan">
      <formula>0</formula>
    </cfRule>
    <cfRule type="cellIs" dxfId="10" priority="2" operator="greaterThanOrEqual">
      <formula>0</formula>
    </cfRule>
  </conditionalFormatting>
  <pageMargins left="0.25" right="0.25" top="0.75" bottom="0.75" header="0.3" footer="0.3"/>
  <pageSetup paperSize="9" scale="77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854F-888E-4470-A0DB-576252EF51A8}">
  <dimension ref="A3:P33"/>
  <sheetViews>
    <sheetView zoomScaleNormal="100" workbookViewId="0">
      <selection activeCell="L13" sqref="L13"/>
    </sheetView>
  </sheetViews>
  <sheetFormatPr defaultColWidth="9" defaultRowHeight="16.5" x14ac:dyDescent="0.35"/>
  <cols>
    <col min="1" max="1" width="10" style="74" customWidth="1"/>
    <col min="2" max="2" width="4.5703125" style="74" bestFit="1" customWidth="1"/>
    <col min="3" max="3" width="8.7109375" style="77" bestFit="1" customWidth="1"/>
    <col min="4" max="4" width="9.85546875" style="77" bestFit="1" customWidth="1"/>
    <col min="5" max="5" width="10.5703125" style="77" bestFit="1" customWidth="1"/>
    <col min="6" max="6" width="9.85546875" style="77" bestFit="1" customWidth="1"/>
    <col min="7" max="7" width="11" style="77" bestFit="1" customWidth="1"/>
    <col min="8" max="8" width="9" style="77" bestFit="1"/>
    <col min="9" max="9" width="11.140625" style="77" bestFit="1" customWidth="1"/>
    <col min="10" max="10" width="15" style="78" customWidth="1"/>
    <col min="11" max="11" width="16.140625" style="79" bestFit="1" customWidth="1"/>
    <col min="12" max="12" width="17.28515625" style="79" bestFit="1" customWidth="1"/>
    <col min="13" max="13" width="4.85546875" style="74" customWidth="1"/>
    <col min="14" max="14" width="19.42578125" style="74" customWidth="1"/>
    <col min="15" max="15" width="13" style="74" customWidth="1"/>
    <col min="16" max="16384" width="9" style="74"/>
  </cols>
  <sheetData>
    <row r="3" spans="1:16" ht="34.5" customHeight="1" thickBot="1" x14ac:dyDescent="0.4">
      <c r="A3" s="9"/>
      <c r="B3" s="9"/>
      <c r="C3" s="30"/>
      <c r="D3" s="30"/>
      <c r="E3" s="30"/>
      <c r="F3" s="30"/>
      <c r="G3" s="30"/>
      <c r="H3" s="30"/>
      <c r="I3" s="30"/>
      <c r="J3" s="31"/>
      <c r="K3" s="32"/>
      <c r="L3" s="32"/>
      <c r="M3" s="9"/>
      <c r="N3" s="9"/>
      <c r="O3" s="9"/>
      <c r="P3" s="9"/>
    </row>
    <row r="4" spans="1:16" ht="34.15" customHeight="1" thickBot="1" x14ac:dyDescent="0.4">
      <c r="A4" s="153" t="s">
        <v>47</v>
      </c>
      <c r="B4" s="185"/>
      <c r="C4" s="186" t="s">
        <v>1</v>
      </c>
      <c r="D4" s="187"/>
      <c r="E4" s="187"/>
      <c r="F4" s="187"/>
      <c r="G4" s="187"/>
      <c r="H4" s="185"/>
      <c r="I4" s="73" t="s">
        <v>2</v>
      </c>
      <c r="J4" s="188" t="s">
        <v>3</v>
      </c>
      <c r="K4" s="189"/>
      <c r="L4" s="190"/>
      <c r="M4" s="9"/>
      <c r="N4" s="191" t="s">
        <v>4</v>
      </c>
      <c r="O4" s="192"/>
      <c r="P4" s="193"/>
    </row>
    <row r="5" spans="1:16" ht="33.75" thickBot="1" x14ac:dyDescent="0.4">
      <c r="A5" s="76" t="s">
        <v>5</v>
      </c>
      <c r="B5" s="40" t="s">
        <v>6</v>
      </c>
      <c r="C5" s="45" t="s">
        <v>7</v>
      </c>
      <c r="D5" s="38" t="s">
        <v>8</v>
      </c>
      <c r="E5" s="38" t="s">
        <v>48</v>
      </c>
      <c r="F5" s="38" t="s">
        <v>10</v>
      </c>
      <c r="G5" s="39" t="s">
        <v>11</v>
      </c>
      <c r="H5" s="40" t="s">
        <v>12</v>
      </c>
      <c r="I5" s="54" t="s">
        <v>13</v>
      </c>
      <c r="J5" s="22" t="s">
        <v>14</v>
      </c>
      <c r="K5" s="46" t="s">
        <v>15</v>
      </c>
      <c r="L5" s="47" t="s">
        <v>16</v>
      </c>
      <c r="M5" s="9"/>
      <c r="N5" s="99" t="s">
        <v>17</v>
      </c>
      <c r="O5" s="2">
        <v>9</v>
      </c>
      <c r="P5" s="3" t="s">
        <v>18</v>
      </c>
    </row>
    <row r="6" spans="1:16" x14ac:dyDescent="0.35">
      <c r="A6" s="51">
        <v>1</v>
      </c>
      <c r="B6" s="24">
        <f>(5+(5*A6))</f>
        <v>10</v>
      </c>
      <c r="C6" s="24">
        <f>'Árlista 2024.01.01'!$C$15</f>
        <v>230</v>
      </c>
      <c r="D6" s="24">
        <f t="shared" ref="D6:D11" si="0">A6*$O$5+$O$6</f>
        <v>25</v>
      </c>
      <c r="E6" s="24">
        <f t="shared" ref="E6:E11" si="1">A6*$O$7</f>
        <v>30</v>
      </c>
      <c r="F6" s="25">
        <f>(($O$16/10080)*$P$15)</f>
        <v>317.46785714285716</v>
      </c>
      <c r="G6" s="25">
        <f t="shared" ref="G6:G11" si="2">($P$27/$L$13)</f>
        <v>0</v>
      </c>
      <c r="H6" s="25">
        <f>SUM(C6:F6)</f>
        <v>602.46785714285716</v>
      </c>
      <c r="I6" s="41">
        <f>'Árlista 2024.01.01'!$C$5+((A6-1)*'Árlista 2024.01.01'!$C$6)+(A6*'Árlista 2024.01.01'!$C$7)</f>
        <v>327.13380000000001</v>
      </c>
      <c r="J6" s="122">
        <f>H6-I6</f>
        <v>275.33405714285715</v>
      </c>
      <c r="K6" s="123">
        <f>(J6*$L$13)</f>
        <v>275334.05714285717</v>
      </c>
      <c r="L6" s="124">
        <f>(12*K6)</f>
        <v>3304008.6857142858</v>
      </c>
      <c r="M6" s="26"/>
      <c r="N6" s="4" t="s">
        <v>49</v>
      </c>
      <c r="O6" s="2">
        <v>16</v>
      </c>
      <c r="P6" s="5" t="s">
        <v>18</v>
      </c>
    </row>
    <row r="7" spans="1:16" x14ac:dyDescent="0.35">
      <c r="A7" s="52">
        <v>2</v>
      </c>
      <c r="B7" s="23">
        <f>(5+(5*A7))</f>
        <v>15</v>
      </c>
      <c r="C7" s="23">
        <f>'Árlista 2024.01.01'!$C$15</f>
        <v>230</v>
      </c>
      <c r="D7" s="23">
        <f t="shared" si="0"/>
        <v>34</v>
      </c>
      <c r="E7" s="23">
        <f t="shared" si="1"/>
        <v>60</v>
      </c>
      <c r="F7" s="27">
        <f>(($O$16/10080)*$P$15)</f>
        <v>317.46785714285716</v>
      </c>
      <c r="G7" s="27">
        <f t="shared" si="2"/>
        <v>0</v>
      </c>
      <c r="H7" s="27">
        <f>SUM(C7:F7)</f>
        <v>641.46785714285716</v>
      </c>
      <c r="I7" s="42">
        <f>'Árlista 2024.01.01'!$C$5+((A7-1)*'Árlista 2024.01.01'!$C$6)+(A7*'Árlista 2024.01.01'!$C$7)</f>
        <v>405.26760000000002</v>
      </c>
      <c r="J7" s="125">
        <f t="shared" ref="J7:J11" si="3">H7-I7</f>
        <v>236.20025714285714</v>
      </c>
      <c r="K7" s="126">
        <f t="shared" ref="K7:K11" si="4">(J7*$L$13)</f>
        <v>236200.25714285715</v>
      </c>
      <c r="L7" s="127">
        <f>(12*K7)</f>
        <v>2834403.0857142857</v>
      </c>
      <c r="M7" s="26"/>
      <c r="N7" s="4" t="s">
        <v>50</v>
      </c>
      <c r="O7" s="2">
        <v>30</v>
      </c>
      <c r="P7" s="5" t="s">
        <v>21</v>
      </c>
    </row>
    <row r="8" spans="1:16" ht="17.25" thickBot="1" x14ac:dyDescent="0.4">
      <c r="A8" s="52">
        <v>3</v>
      </c>
      <c r="B8" s="23">
        <f>(5+(5*A8))</f>
        <v>20</v>
      </c>
      <c r="C8" s="23">
        <f>'Árlista 2024.01.01'!$C$15</f>
        <v>230</v>
      </c>
      <c r="D8" s="23">
        <f t="shared" si="0"/>
        <v>43</v>
      </c>
      <c r="E8" s="23">
        <f t="shared" si="1"/>
        <v>90</v>
      </c>
      <c r="F8" s="27">
        <f>(($O$16/10080)*$P$15)</f>
        <v>317.46785714285716</v>
      </c>
      <c r="G8" s="27">
        <f t="shared" si="2"/>
        <v>0</v>
      </c>
      <c r="H8" s="27">
        <f>SUM(C8:F8)</f>
        <v>680.46785714285716</v>
      </c>
      <c r="I8" s="42">
        <f>'Árlista 2024.01.01'!$C$5+((A8-1)*'Árlista 2024.01.01'!$C$6)+(A8*'Árlista 2024.01.01'!$C$7)</f>
        <v>483.40139999999997</v>
      </c>
      <c r="J8" s="125">
        <f t="shared" si="3"/>
        <v>197.06645714285719</v>
      </c>
      <c r="K8" s="126">
        <f t="shared" si="4"/>
        <v>197066.45714285719</v>
      </c>
      <c r="L8" s="127">
        <f>(12*K8)</f>
        <v>2364797.4857142866</v>
      </c>
      <c r="M8" s="26"/>
      <c r="N8" s="6" t="s">
        <v>22</v>
      </c>
      <c r="O8" s="7">
        <v>129</v>
      </c>
      <c r="P8" s="8" t="s">
        <v>18</v>
      </c>
    </row>
    <row r="9" spans="1:16" ht="17.25" thickBot="1" x14ac:dyDescent="0.4">
      <c r="A9" s="52">
        <v>4</v>
      </c>
      <c r="B9" s="23">
        <f>(5+(5*A9))</f>
        <v>25</v>
      </c>
      <c r="C9" s="23">
        <f>'Árlista 2024.01.01'!$C$15</f>
        <v>230</v>
      </c>
      <c r="D9" s="23">
        <f t="shared" si="0"/>
        <v>52</v>
      </c>
      <c r="E9" s="23">
        <f t="shared" si="1"/>
        <v>120</v>
      </c>
      <c r="F9" s="27">
        <f>(($O$16/10080)*$P$15)</f>
        <v>317.46785714285716</v>
      </c>
      <c r="G9" s="27">
        <f t="shared" si="2"/>
        <v>0</v>
      </c>
      <c r="H9" s="27">
        <f>SUM(C9:F9)</f>
        <v>719.46785714285716</v>
      </c>
      <c r="I9" s="42">
        <f>'Árlista 2024.01.01'!$C$5+((A9-1)*'Árlista 2024.01.01'!$C$6)+(A9*'Árlista 2024.01.01'!$C$7)</f>
        <v>561.53520000000003</v>
      </c>
      <c r="J9" s="125">
        <f t="shared" si="3"/>
        <v>157.93265714285712</v>
      </c>
      <c r="K9" s="126">
        <f t="shared" si="4"/>
        <v>157932.65714285712</v>
      </c>
      <c r="L9" s="127">
        <f>(12*K9)</f>
        <v>1895191.8857142855</v>
      </c>
      <c r="M9" s="26"/>
      <c r="N9" s="9"/>
      <c r="O9" s="9"/>
      <c r="P9" s="9"/>
    </row>
    <row r="10" spans="1:16" x14ac:dyDescent="0.35">
      <c r="A10" s="52">
        <v>5</v>
      </c>
      <c r="B10" s="23">
        <f t="shared" ref="B10:B11" si="5">(5+(5*A10))</f>
        <v>30</v>
      </c>
      <c r="C10" s="23">
        <f>'Árlista 2024.01.01'!$C$15</f>
        <v>230</v>
      </c>
      <c r="D10" s="23">
        <f t="shared" si="0"/>
        <v>61</v>
      </c>
      <c r="E10" s="23">
        <f t="shared" si="1"/>
        <v>150</v>
      </c>
      <c r="F10" s="27">
        <f t="shared" ref="F10:F11" si="6">(($O$16/10080)*$P$15)</f>
        <v>317.46785714285716</v>
      </c>
      <c r="G10" s="27">
        <f t="shared" si="2"/>
        <v>0</v>
      </c>
      <c r="H10" s="27">
        <f t="shared" ref="H10:H11" si="7">SUM(C10:F10)</f>
        <v>758.46785714285716</v>
      </c>
      <c r="I10" s="42">
        <f>'Árlista 2024.01.01'!$C$5+((A10-1)*'Árlista 2024.01.01'!$C$6)+(A10*'Árlista 2024.01.01'!$C$7)</f>
        <v>639.66899999999998</v>
      </c>
      <c r="J10" s="125">
        <f t="shared" si="3"/>
        <v>118.79885714285717</v>
      </c>
      <c r="K10" s="126">
        <f t="shared" si="4"/>
        <v>118798.85714285717</v>
      </c>
      <c r="L10" s="127">
        <f t="shared" ref="L10:L11" si="8">(12*K10)</f>
        <v>1425586.2857142861</v>
      </c>
      <c r="M10" s="26"/>
      <c r="N10" s="162" t="s">
        <v>23</v>
      </c>
      <c r="O10" s="163"/>
      <c r="P10" s="164"/>
    </row>
    <row r="11" spans="1:16" ht="17.25" thickBot="1" x14ac:dyDescent="0.4">
      <c r="A11" s="53">
        <v>6</v>
      </c>
      <c r="B11" s="28">
        <f t="shared" si="5"/>
        <v>35</v>
      </c>
      <c r="C11" s="28">
        <f>'Árlista 2024.01.01'!$C$15</f>
        <v>230</v>
      </c>
      <c r="D11" s="28">
        <f t="shared" si="0"/>
        <v>70</v>
      </c>
      <c r="E11" s="28">
        <f t="shared" si="1"/>
        <v>180</v>
      </c>
      <c r="F11" s="29">
        <f t="shared" si="6"/>
        <v>317.46785714285716</v>
      </c>
      <c r="G11" s="29">
        <f t="shared" si="2"/>
        <v>0</v>
      </c>
      <c r="H11" s="29">
        <f t="shared" si="7"/>
        <v>797.46785714285716</v>
      </c>
      <c r="I11" s="43">
        <f>'Árlista 2024.01.01'!$C$5+((A11-1)*'Árlista 2024.01.01'!$C$6)+(A11*'Árlista 2024.01.01'!$C$7)</f>
        <v>717.80279999999993</v>
      </c>
      <c r="J11" s="128">
        <f t="shared" si="3"/>
        <v>79.665057142857222</v>
      </c>
      <c r="K11" s="129">
        <f t="shared" si="4"/>
        <v>79665.057142857229</v>
      </c>
      <c r="L11" s="130">
        <f t="shared" si="8"/>
        <v>955980.68571428675</v>
      </c>
      <c r="M11" s="26"/>
      <c r="N11" s="165" t="s">
        <v>24</v>
      </c>
      <c r="O11" s="166"/>
      <c r="P11" s="10">
        <v>2</v>
      </c>
    </row>
    <row r="12" spans="1:16" ht="17.25" thickBot="1" x14ac:dyDescent="0.4">
      <c r="A12" s="30"/>
      <c r="B12" s="30"/>
      <c r="C12" s="30"/>
      <c r="D12" s="30"/>
      <c r="E12" s="30"/>
      <c r="F12" s="98"/>
      <c r="G12" s="98"/>
      <c r="H12" s="98"/>
      <c r="I12" s="98"/>
      <c r="J12" s="100"/>
      <c r="K12" s="100"/>
      <c r="L12" s="100"/>
      <c r="M12" s="26"/>
      <c r="N12" s="165" t="s">
        <v>25</v>
      </c>
      <c r="O12" s="166"/>
      <c r="P12" s="10">
        <v>1</v>
      </c>
    </row>
    <row r="13" spans="1:16" ht="17.25" thickBot="1" x14ac:dyDescent="0.4">
      <c r="A13" s="9"/>
      <c r="B13" s="9"/>
      <c r="C13" s="30"/>
      <c r="D13" s="30"/>
      <c r="E13" s="30"/>
      <c r="F13" s="30"/>
      <c r="G13" s="30"/>
      <c r="H13" s="30"/>
      <c r="I13" s="101"/>
      <c r="J13" s="102" t="s">
        <v>38</v>
      </c>
      <c r="K13" s="90"/>
      <c r="L13" s="36">
        <v>1000</v>
      </c>
      <c r="M13" s="26"/>
      <c r="N13" s="165" t="s">
        <v>26</v>
      </c>
      <c r="O13" s="166"/>
      <c r="P13" s="10">
        <v>3</v>
      </c>
    </row>
    <row r="14" spans="1:16" ht="15.6" customHeight="1" thickBot="1" x14ac:dyDescent="0.4">
      <c r="A14" s="33" t="s">
        <v>37</v>
      </c>
      <c r="B14" s="34"/>
      <c r="C14" s="35"/>
      <c r="D14" s="35"/>
      <c r="E14" s="35"/>
      <c r="F14" s="33"/>
      <c r="G14" s="30"/>
      <c r="H14" s="30"/>
      <c r="I14" s="30"/>
      <c r="J14" s="31"/>
      <c r="K14" s="32"/>
      <c r="L14" s="32"/>
      <c r="M14" s="26"/>
      <c r="N14" s="167" t="s">
        <v>27</v>
      </c>
      <c r="O14" s="168"/>
      <c r="P14" s="96">
        <v>3</v>
      </c>
    </row>
    <row r="15" spans="1:16" ht="17.25" thickBot="1" x14ac:dyDescent="0.4">
      <c r="A15" s="37" t="s">
        <v>39</v>
      </c>
      <c r="B15" s="37"/>
      <c r="C15" s="30"/>
      <c r="D15" s="30"/>
      <c r="E15" s="30"/>
      <c r="F15" s="30"/>
      <c r="G15" s="30"/>
      <c r="H15" s="30"/>
      <c r="I15" s="30"/>
      <c r="J15" s="31"/>
      <c r="K15" s="32"/>
      <c r="L15" s="32"/>
      <c r="M15" s="26"/>
      <c r="N15" s="169" t="s">
        <v>28</v>
      </c>
      <c r="O15" s="170"/>
      <c r="P15" s="11">
        <f>SUM(P11:P14)</f>
        <v>9</v>
      </c>
    </row>
    <row r="16" spans="1:16" ht="17.25" thickBot="1" x14ac:dyDescent="0.4">
      <c r="A16" s="9" t="s">
        <v>40</v>
      </c>
      <c r="B16" s="9"/>
      <c r="C16" s="30"/>
      <c r="D16" s="30"/>
      <c r="E16" s="30"/>
      <c r="F16" s="30"/>
      <c r="G16" s="30"/>
      <c r="H16" s="30"/>
      <c r="I16" s="30"/>
      <c r="J16" s="31"/>
      <c r="K16" s="32"/>
      <c r="L16" s="32"/>
      <c r="M16" s="9"/>
      <c r="N16" s="12" t="s">
        <v>29</v>
      </c>
      <c r="O16" s="171">
        <v>355564</v>
      </c>
      <c r="P16" s="172"/>
    </row>
    <row r="17" spans="1:16" ht="17.25" thickBot="1" x14ac:dyDescent="0.4">
      <c r="A17" s="9" t="s">
        <v>41</v>
      </c>
      <c r="B17" s="9"/>
      <c r="C17" s="30"/>
      <c r="D17" s="30"/>
      <c r="E17" s="30"/>
      <c r="F17" s="30"/>
      <c r="G17" s="30"/>
      <c r="H17" s="30"/>
      <c r="I17" s="30"/>
      <c r="J17" s="31"/>
      <c r="K17" s="32"/>
      <c r="L17" s="32"/>
      <c r="M17" s="9"/>
      <c r="N17" s="9"/>
      <c r="O17" s="9"/>
      <c r="P17" s="9"/>
    </row>
    <row r="18" spans="1:16" ht="17.25" thickBot="1" x14ac:dyDescent="0.4">
      <c r="A18" s="9"/>
      <c r="B18" s="9"/>
      <c r="C18" s="30"/>
      <c r="D18" s="30"/>
      <c r="E18" s="30"/>
      <c r="F18" s="30"/>
      <c r="G18" s="30"/>
      <c r="H18" s="30"/>
      <c r="I18" s="30"/>
      <c r="J18" s="31"/>
      <c r="K18" s="32"/>
      <c r="L18" s="32"/>
      <c r="M18" s="9"/>
      <c r="N18" s="150" t="s">
        <v>30</v>
      </c>
      <c r="O18" s="151"/>
      <c r="P18" s="152"/>
    </row>
    <row r="19" spans="1:16" x14ac:dyDescent="0.35">
      <c r="A19" s="9" t="s">
        <v>42</v>
      </c>
      <c r="B19" s="9"/>
      <c r="C19" s="30"/>
      <c r="D19" s="30"/>
      <c r="E19" s="30"/>
      <c r="F19" s="30"/>
      <c r="G19" s="30"/>
      <c r="H19" s="30"/>
      <c r="I19" s="30"/>
      <c r="J19" s="31"/>
      <c r="K19" s="32"/>
      <c r="L19" s="32"/>
      <c r="M19" s="9"/>
      <c r="N19" s="173" t="s">
        <v>31</v>
      </c>
      <c r="O19" s="174"/>
      <c r="P19" s="177">
        <v>0</v>
      </c>
    </row>
    <row r="20" spans="1:16" x14ac:dyDescent="0.35">
      <c r="A20" s="9" t="s">
        <v>43</v>
      </c>
      <c r="B20" s="9"/>
      <c r="C20" s="30"/>
      <c r="D20" s="30"/>
      <c r="E20" s="30"/>
      <c r="F20" s="30"/>
      <c r="G20" s="30"/>
      <c r="H20" s="30"/>
      <c r="I20" s="30"/>
      <c r="J20" s="31"/>
      <c r="K20" s="32"/>
      <c r="L20" s="32"/>
      <c r="M20" s="9"/>
      <c r="N20" s="175"/>
      <c r="O20" s="176"/>
      <c r="P20" s="178"/>
    </row>
    <row r="21" spans="1:16" x14ac:dyDescent="0.35">
      <c r="A21" s="9" t="s">
        <v>51</v>
      </c>
      <c r="B21" s="9"/>
      <c r="C21" s="30"/>
      <c r="D21" s="30"/>
      <c r="E21" s="30"/>
      <c r="F21" s="30"/>
      <c r="G21" s="30"/>
      <c r="H21" s="30"/>
      <c r="I21" s="30"/>
      <c r="J21" s="31"/>
      <c r="K21" s="32"/>
      <c r="L21" s="32"/>
      <c r="M21" s="9"/>
      <c r="N21" s="179" t="s">
        <v>32</v>
      </c>
      <c r="O21" s="180"/>
      <c r="P21" s="181">
        <v>0</v>
      </c>
    </row>
    <row r="22" spans="1:16" x14ac:dyDescent="0.35">
      <c r="A22" s="9"/>
      <c r="B22" s="9"/>
      <c r="C22" s="30"/>
      <c r="D22" s="30"/>
      <c r="E22" s="30"/>
      <c r="F22" s="30"/>
      <c r="G22" s="30"/>
      <c r="H22" s="30"/>
      <c r="I22" s="30"/>
      <c r="J22" s="31"/>
      <c r="K22" s="32"/>
      <c r="L22" s="32"/>
      <c r="M22" s="9"/>
      <c r="N22" s="179"/>
      <c r="O22" s="180"/>
      <c r="P22" s="181"/>
    </row>
    <row r="23" spans="1:16" x14ac:dyDescent="0.35">
      <c r="A23" s="9" t="s">
        <v>45</v>
      </c>
      <c r="B23" s="9"/>
      <c r="C23" s="30"/>
      <c r="D23" s="30"/>
      <c r="E23" s="30"/>
      <c r="F23" s="30"/>
      <c r="G23" s="30"/>
      <c r="H23" s="30"/>
      <c r="I23" s="30"/>
      <c r="J23" s="31"/>
      <c r="K23" s="32"/>
      <c r="L23" s="32"/>
      <c r="M23" s="9"/>
      <c r="N23" s="13" t="s">
        <v>33</v>
      </c>
      <c r="O23" s="14"/>
      <c r="P23" s="15">
        <v>0</v>
      </c>
    </row>
    <row r="24" spans="1:16" x14ac:dyDescent="0.35">
      <c r="A24" s="9" t="s">
        <v>46</v>
      </c>
      <c r="B24" s="9"/>
      <c r="C24" s="30"/>
      <c r="D24" s="30"/>
      <c r="E24" s="30"/>
      <c r="F24" s="30"/>
      <c r="G24" s="30"/>
      <c r="H24" s="30"/>
      <c r="I24" s="30"/>
      <c r="J24" s="31"/>
      <c r="K24" s="32"/>
      <c r="L24" s="32"/>
      <c r="M24" s="9"/>
      <c r="N24" s="16" t="s">
        <v>34</v>
      </c>
      <c r="O24" s="17"/>
      <c r="P24" s="84">
        <v>0</v>
      </c>
    </row>
    <row r="25" spans="1:16" x14ac:dyDescent="0.35">
      <c r="A25" s="9"/>
      <c r="B25" s="9"/>
      <c r="C25" s="30"/>
      <c r="D25" s="30"/>
      <c r="E25" s="30"/>
      <c r="F25" s="30"/>
      <c r="G25" s="30"/>
      <c r="H25" s="30"/>
      <c r="I25" s="30"/>
      <c r="J25" s="31"/>
      <c r="K25" s="32"/>
      <c r="L25" s="32"/>
      <c r="M25" s="9"/>
      <c r="N25" s="16" t="s">
        <v>35</v>
      </c>
      <c r="O25" s="17"/>
      <c r="P25" s="18">
        <v>0</v>
      </c>
    </row>
    <row r="26" spans="1:16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6" t="s">
        <v>36</v>
      </c>
      <c r="O26" s="17"/>
      <c r="P26" s="18">
        <v>0</v>
      </c>
    </row>
    <row r="27" spans="1:16" ht="17.25" thickBot="1" x14ac:dyDescent="0.4">
      <c r="A27" s="9"/>
      <c r="B27" s="9"/>
      <c r="C27" s="30"/>
      <c r="D27" s="30"/>
      <c r="E27" s="30"/>
      <c r="F27" s="30"/>
      <c r="G27" s="30"/>
      <c r="H27" s="30"/>
      <c r="I27" s="30"/>
      <c r="J27" s="31"/>
      <c r="K27" s="32"/>
      <c r="L27" s="32"/>
      <c r="M27" s="9"/>
      <c r="N27" s="19" t="s">
        <v>28</v>
      </c>
      <c r="O27" s="20"/>
      <c r="P27" s="21">
        <f>SUM(P19:P26)</f>
        <v>0</v>
      </c>
    </row>
    <row r="32" spans="1:16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="74" customFormat="1" x14ac:dyDescent="0.35"/>
  </sheetData>
  <mergeCells count="16">
    <mergeCell ref="N18:P18"/>
    <mergeCell ref="N19:O20"/>
    <mergeCell ref="P19:P20"/>
    <mergeCell ref="N21:O22"/>
    <mergeCell ref="P21:P22"/>
    <mergeCell ref="O16:P16"/>
    <mergeCell ref="A4:B4"/>
    <mergeCell ref="C4:H4"/>
    <mergeCell ref="J4:L4"/>
    <mergeCell ref="N4:P4"/>
    <mergeCell ref="N10:P10"/>
    <mergeCell ref="N11:O11"/>
    <mergeCell ref="N12:O12"/>
    <mergeCell ref="N13:O13"/>
    <mergeCell ref="N14:O14"/>
    <mergeCell ref="N15:O15"/>
  </mergeCells>
  <conditionalFormatting sqref="J6:L12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740F-1505-4E23-95E8-0FECB990B2A4}">
  <dimension ref="A3:P39"/>
  <sheetViews>
    <sheetView zoomScaleNormal="100" workbookViewId="0">
      <selection activeCell="L28" sqref="L28"/>
    </sheetView>
  </sheetViews>
  <sheetFormatPr defaultColWidth="9" defaultRowHeight="16.5" x14ac:dyDescent="0.35"/>
  <cols>
    <col min="1" max="1" width="10.28515625" style="74" customWidth="1"/>
    <col min="2" max="2" width="4.7109375" style="74" bestFit="1" customWidth="1"/>
    <col min="3" max="3" width="12.140625" style="77" bestFit="1" customWidth="1"/>
    <col min="4" max="4" width="10" style="77" bestFit="1" customWidth="1"/>
    <col min="5" max="5" width="10.7109375" style="77" bestFit="1" customWidth="1"/>
    <col min="6" max="6" width="10" style="77" bestFit="1" customWidth="1"/>
    <col min="7" max="7" width="11.140625" style="77" bestFit="1" customWidth="1"/>
    <col min="8" max="8" width="9.140625" style="77" bestFit="1" customWidth="1"/>
    <col min="9" max="9" width="11.28515625" style="77" bestFit="1" customWidth="1"/>
    <col min="10" max="10" width="18.28515625" style="78" customWidth="1"/>
    <col min="11" max="12" width="18.28515625" style="79" customWidth="1"/>
    <col min="13" max="13" width="5" style="74" customWidth="1"/>
    <col min="14" max="14" width="18.85546875" style="74" customWidth="1"/>
    <col min="15" max="15" width="17.5703125" style="74" customWidth="1"/>
    <col min="16" max="16" width="9.28515625" style="74" bestFit="1" customWidth="1"/>
    <col min="17" max="16384" width="9" style="74"/>
  </cols>
  <sheetData>
    <row r="3" spans="1:16" ht="21.6" customHeight="1" thickBot="1" x14ac:dyDescent="0.4">
      <c r="A3" s="9"/>
      <c r="B3" s="9"/>
      <c r="C3" s="30"/>
      <c r="D3" s="30"/>
      <c r="E3" s="30"/>
      <c r="F3" s="30"/>
      <c r="G3" s="30"/>
      <c r="H3" s="30"/>
      <c r="I3" s="30"/>
      <c r="J3" s="31"/>
      <c r="K3" s="32"/>
      <c r="L3" s="32"/>
      <c r="M3" s="9"/>
      <c r="N3" s="9"/>
      <c r="O3" s="9"/>
      <c r="P3" s="9"/>
    </row>
    <row r="4" spans="1:16" ht="33.6" customHeight="1" thickBot="1" x14ac:dyDescent="0.4">
      <c r="A4" s="153" t="s">
        <v>52</v>
      </c>
      <c r="B4" s="154"/>
      <c r="C4" s="155" t="s">
        <v>1</v>
      </c>
      <c r="D4" s="156"/>
      <c r="E4" s="156"/>
      <c r="F4" s="156"/>
      <c r="G4" s="157"/>
      <c r="H4" s="158"/>
      <c r="I4" s="73" t="s">
        <v>2</v>
      </c>
      <c r="J4" s="194" t="s">
        <v>3</v>
      </c>
      <c r="K4" s="195"/>
      <c r="L4" s="196"/>
      <c r="M4" s="9"/>
      <c r="N4" s="162" t="s">
        <v>4</v>
      </c>
      <c r="O4" s="163"/>
      <c r="P4" s="164"/>
    </row>
    <row r="5" spans="1:16" ht="33.75" thickBot="1" x14ac:dyDescent="0.4">
      <c r="A5" s="103" t="s">
        <v>5</v>
      </c>
      <c r="B5" s="104" t="s">
        <v>6</v>
      </c>
      <c r="C5" s="103" t="s">
        <v>53</v>
      </c>
      <c r="D5" s="38" t="s">
        <v>8</v>
      </c>
      <c r="E5" s="38" t="s">
        <v>9</v>
      </c>
      <c r="F5" s="38" t="s">
        <v>10</v>
      </c>
      <c r="G5" s="39" t="s">
        <v>11</v>
      </c>
      <c r="H5" s="40" t="s">
        <v>12</v>
      </c>
      <c r="I5" s="54" t="s">
        <v>13</v>
      </c>
      <c r="J5" s="105" t="s">
        <v>14</v>
      </c>
      <c r="K5" s="106" t="s">
        <v>15</v>
      </c>
      <c r="L5" s="107" t="s">
        <v>16</v>
      </c>
      <c r="M5" s="9"/>
      <c r="N5" s="94" t="s">
        <v>17</v>
      </c>
      <c r="O5" s="2">
        <v>9</v>
      </c>
      <c r="P5" s="3" t="s">
        <v>18</v>
      </c>
    </row>
    <row r="6" spans="1:16" x14ac:dyDescent="0.35">
      <c r="A6" s="51">
        <v>1</v>
      </c>
      <c r="B6" s="24">
        <f>(5+(5*A6))</f>
        <v>10</v>
      </c>
      <c r="C6" s="24">
        <f>'Árlista 2024.01.01'!$C$17</f>
        <v>330</v>
      </c>
      <c r="D6" s="24">
        <f t="shared" ref="D6:D11" si="0">A6*$O$5+$O$6</f>
        <v>25</v>
      </c>
      <c r="E6" s="24">
        <f t="shared" ref="E6:E15" si="1">A6*$O$7</f>
        <v>12</v>
      </c>
      <c r="F6" s="25">
        <f>(($O$16/10080)*$P$15)</f>
        <v>317.46785714285716</v>
      </c>
      <c r="G6" s="25">
        <f t="shared" ref="G6:G15" si="2">($P$27/$L$28)</f>
        <v>0</v>
      </c>
      <c r="H6" s="25">
        <f>SUM(C6:G6)</f>
        <v>684.46785714285716</v>
      </c>
      <c r="I6" s="41">
        <f>'Árlista 2024.01.01'!$C$5+('Árlista 2024.01.01'!$C$6*('Elsőbbségi Feladás'!A6-1)+'Árlista 2024.01.01'!$C$9)</f>
        <v>396</v>
      </c>
      <c r="J6" s="131">
        <f t="shared" ref="J6:J15" si="3">H6-I6</f>
        <v>288.46785714285716</v>
      </c>
      <c r="K6" s="132">
        <f t="shared" ref="K6:K15" si="4">(J6*$L$28)</f>
        <v>288467.85714285716</v>
      </c>
      <c r="L6" s="133">
        <f>(12*K6)</f>
        <v>3461614.2857142859</v>
      </c>
      <c r="M6" s="26"/>
      <c r="N6" s="94" t="s">
        <v>19</v>
      </c>
      <c r="O6" s="2">
        <v>16</v>
      </c>
      <c r="P6" s="5" t="s">
        <v>18</v>
      </c>
    </row>
    <row r="7" spans="1:16" x14ac:dyDescent="0.35">
      <c r="A7" s="52">
        <v>2</v>
      </c>
      <c r="B7" s="23">
        <f t="shared" ref="B7:B11" si="5">(5+(5*A7))</f>
        <v>15</v>
      </c>
      <c r="C7" s="23">
        <f>'Árlista 2024.01.01'!$C$17</f>
        <v>330</v>
      </c>
      <c r="D7" s="23">
        <f t="shared" si="0"/>
        <v>34</v>
      </c>
      <c r="E7" s="23">
        <f t="shared" si="1"/>
        <v>24</v>
      </c>
      <c r="F7" s="27">
        <f t="shared" ref="F7:F25" si="6">(($O$16/10080)*$P$15)</f>
        <v>317.46785714285716</v>
      </c>
      <c r="G7" s="27">
        <f t="shared" si="2"/>
        <v>0</v>
      </c>
      <c r="H7" s="27">
        <f t="shared" ref="H7:H14" si="7">SUM(C7:G7)</f>
        <v>705.46785714285716</v>
      </c>
      <c r="I7" s="42">
        <f>'Árlista 2024.01.01'!$C$5+('Árlista 2024.01.01'!$C$6*('Elsőbbségi Feladás'!A7-1)+'Árlista 2024.01.01'!$C$9)</f>
        <v>445</v>
      </c>
      <c r="J7" s="134">
        <f t="shared" si="3"/>
        <v>260.46785714285716</v>
      </c>
      <c r="K7" s="135">
        <f t="shared" si="4"/>
        <v>260467.85714285716</v>
      </c>
      <c r="L7" s="136">
        <f t="shared" ref="L7:L15" si="8">(12*K7)</f>
        <v>3125614.2857142859</v>
      </c>
      <c r="M7" s="26"/>
      <c r="N7" s="94" t="s">
        <v>20</v>
      </c>
      <c r="O7" s="2">
        <v>12</v>
      </c>
      <c r="P7" s="5" t="s">
        <v>21</v>
      </c>
    </row>
    <row r="8" spans="1:16" ht="17.25" thickBot="1" x14ac:dyDescent="0.4">
      <c r="A8" s="52">
        <v>3</v>
      </c>
      <c r="B8" s="23">
        <f t="shared" si="5"/>
        <v>20</v>
      </c>
      <c r="C8" s="23">
        <f>'Árlista 2024.01.01'!$C$17</f>
        <v>330</v>
      </c>
      <c r="D8" s="23">
        <f t="shared" si="0"/>
        <v>43</v>
      </c>
      <c r="E8" s="23">
        <f t="shared" si="1"/>
        <v>36</v>
      </c>
      <c r="F8" s="27">
        <f t="shared" si="6"/>
        <v>317.46785714285716</v>
      </c>
      <c r="G8" s="27">
        <f t="shared" si="2"/>
        <v>0</v>
      </c>
      <c r="H8" s="27">
        <f t="shared" si="7"/>
        <v>726.46785714285716</v>
      </c>
      <c r="I8" s="42">
        <f>'Árlista 2024.01.01'!$C$5+('Árlista 2024.01.01'!$C$6*('Elsőbbségi Feladás'!A8-1)+'Árlista 2024.01.01'!$C$9)</f>
        <v>494</v>
      </c>
      <c r="J8" s="134">
        <f t="shared" si="3"/>
        <v>232.46785714285716</v>
      </c>
      <c r="K8" s="135">
        <f t="shared" si="4"/>
        <v>232467.85714285716</v>
      </c>
      <c r="L8" s="136">
        <f t="shared" si="8"/>
        <v>2789614.2857142859</v>
      </c>
      <c r="M8" s="26"/>
      <c r="N8" s="95" t="s">
        <v>22</v>
      </c>
      <c r="O8" s="7">
        <v>129</v>
      </c>
      <c r="P8" s="8" t="s">
        <v>18</v>
      </c>
    </row>
    <row r="9" spans="1:16" ht="17.25" thickBot="1" x14ac:dyDescent="0.4">
      <c r="A9" s="52">
        <v>4</v>
      </c>
      <c r="B9" s="23">
        <f t="shared" si="5"/>
        <v>25</v>
      </c>
      <c r="C9" s="23">
        <f>'Árlista 2024.01.01'!$C$17</f>
        <v>330</v>
      </c>
      <c r="D9" s="23">
        <f t="shared" si="0"/>
        <v>52</v>
      </c>
      <c r="E9" s="23">
        <f t="shared" si="1"/>
        <v>48</v>
      </c>
      <c r="F9" s="27">
        <f t="shared" si="6"/>
        <v>317.46785714285716</v>
      </c>
      <c r="G9" s="27">
        <f t="shared" si="2"/>
        <v>0</v>
      </c>
      <c r="H9" s="27">
        <f t="shared" si="7"/>
        <v>747.46785714285716</v>
      </c>
      <c r="I9" s="42">
        <f>'Árlista 2024.01.01'!$C$5+('Árlista 2024.01.01'!$C$6*('Elsőbbségi Feladás'!A9-1)+'Árlista 2024.01.01'!$C$9)</f>
        <v>543</v>
      </c>
      <c r="J9" s="134">
        <f t="shared" si="3"/>
        <v>204.46785714285716</v>
      </c>
      <c r="K9" s="135">
        <f t="shared" si="4"/>
        <v>204467.85714285716</v>
      </c>
      <c r="L9" s="136">
        <f t="shared" si="8"/>
        <v>2453614.2857142859</v>
      </c>
      <c r="M9" s="26"/>
      <c r="N9" s="9"/>
      <c r="O9" s="9"/>
      <c r="P9" s="9"/>
    </row>
    <row r="10" spans="1:16" x14ac:dyDescent="0.35">
      <c r="A10" s="52">
        <v>5</v>
      </c>
      <c r="B10" s="23">
        <f t="shared" si="5"/>
        <v>30</v>
      </c>
      <c r="C10" s="23">
        <f>'Árlista 2024.01.01'!$C$17</f>
        <v>330</v>
      </c>
      <c r="D10" s="23">
        <f t="shared" si="0"/>
        <v>61</v>
      </c>
      <c r="E10" s="23">
        <f t="shared" si="1"/>
        <v>60</v>
      </c>
      <c r="F10" s="27">
        <f t="shared" si="6"/>
        <v>317.46785714285716</v>
      </c>
      <c r="G10" s="27">
        <f t="shared" si="2"/>
        <v>0</v>
      </c>
      <c r="H10" s="27">
        <f t="shared" si="7"/>
        <v>768.46785714285716</v>
      </c>
      <c r="I10" s="42">
        <f>'Árlista 2024.01.01'!$C$5+('Árlista 2024.01.01'!$C$6*('Elsőbbségi Feladás'!A10-1)+'Árlista 2024.01.01'!$C$9)</f>
        <v>592</v>
      </c>
      <c r="J10" s="134">
        <f t="shared" si="3"/>
        <v>176.46785714285716</v>
      </c>
      <c r="K10" s="135">
        <f t="shared" si="4"/>
        <v>176467.85714285716</v>
      </c>
      <c r="L10" s="136">
        <f t="shared" si="8"/>
        <v>2117614.2857142859</v>
      </c>
      <c r="M10" s="26"/>
      <c r="N10" s="162" t="s">
        <v>23</v>
      </c>
      <c r="O10" s="163"/>
      <c r="P10" s="164"/>
    </row>
    <row r="11" spans="1:16" x14ac:dyDescent="0.35">
      <c r="A11" s="52">
        <v>6</v>
      </c>
      <c r="B11" s="23">
        <f t="shared" si="5"/>
        <v>35</v>
      </c>
      <c r="C11" s="23">
        <f>'Árlista 2024.01.01'!$C$17</f>
        <v>330</v>
      </c>
      <c r="D11" s="23">
        <f t="shared" si="0"/>
        <v>70</v>
      </c>
      <c r="E11" s="23">
        <f t="shared" si="1"/>
        <v>72</v>
      </c>
      <c r="F11" s="27">
        <f t="shared" si="6"/>
        <v>317.46785714285716</v>
      </c>
      <c r="G11" s="27">
        <f t="shared" si="2"/>
        <v>0</v>
      </c>
      <c r="H11" s="27">
        <f t="shared" si="7"/>
        <v>789.46785714285716</v>
      </c>
      <c r="I11" s="42">
        <f>'Árlista 2024.01.01'!$C$5+('Árlista 2024.01.01'!$C$6*('Elsőbbségi Feladás'!A11-1)+'Árlista 2024.01.01'!$C$9)</f>
        <v>641</v>
      </c>
      <c r="J11" s="134">
        <f t="shared" si="3"/>
        <v>148.46785714285716</v>
      </c>
      <c r="K11" s="135">
        <f t="shared" si="4"/>
        <v>148467.85714285716</v>
      </c>
      <c r="L11" s="136">
        <f t="shared" si="8"/>
        <v>1781614.2857142859</v>
      </c>
      <c r="M11" s="26"/>
      <c r="N11" s="165" t="s">
        <v>24</v>
      </c>
      <c r="O11" s="166"/>
      <c r="P11" s="10">
        <v>2</v>
      </c>
    </row>
    <row r="12" spans="1:16" x14ac:dyDescent="0.35">
      <c r="A12" s="52">
        <v>7</v>
      </c>
      <c r="B12" s="23">
        <f>(14+(5*A12))</f>
        <v>49</v>
      </c>
      <c r="C12" s="23">
        <f>'Árlista 2024.01.01'!$C$17</f>
        <v>330</v>
      </c>
      <c r="D12" s="23">
        <f t="shared" ref="D12:D15" si="9">A12*$O$5+$O$8</f>
        <v>192</v>
      </c>
      <c r="E12" s="23">
        <f t="shared" si="1"/>
        <v>84</v>
      </c>
      <c r="F12" s="27">
        <f t="shared" si="6"/>
        <v>317.46785714285716</v>
      </c>
      <c r="G12" s="27">
        <f t="shared" si="2"/>
        <v>0</v>
      </c>
      <c r="H12" s="27">
        <f t="shared" si="7"/>
        <v>923.46785714285716</v>
      </c>
      <c r="I12" s="42">
        <f>'Árlista 2024.01.01'!$C$5+('Árlista 2024.01.01'!$C$6*('Elsőbbségi Feladás'!A12-1)+'Árlista 2024.01.01'!$C$9)+'Árlista 2024.01.01'!$C$8</f>
        <v>830</v>
      </c>
      <c r="J12" s="134">
        <f t="shared" si="3"/>
        <v>93.467857142857156</v>
      </c>
      <c r="K12" s="135">
        <f t="shared" si="4"/>
        <v>93467.857142857159</v>
      </c>
      <c r="L12" s="136">
        <f t="shared" si="8"/>
        <v>1121614.2857142859</v>
      </c>
      <c r="M12" s="26"/>
      <c r="N12" s="165" t="s">
        <v>25</v>
      </c>
      <c r="O12" s="166"/>
      <c r="P12" s="10">
        <v>1</v>
      </c>
    </row>
    <row r="13" spans="1:16" x14ac:dyDescent="0.35">
      <c r="A13" s="52">
        <v>8</v>
      </c>
      <c r="B13" s="23">
        <f t="shared" ref="B13:B25" si="10">(14+(5*A13))</f>
        <v>54</v>
      </c>
      <c r="C13" s="23">
        <f>'Árlista 2024.01.01'!$C$18</f>
        <v>945</v>
      </c>
      <c r="D13" s="23">
        <f t="shared" si="9"/>
        <v>201</v>
      </c>
      <c r="E13" s="23">
        <f t="shared" si="1"/>
        <v>96</v>
      </c>
      <c r="F13" s="27">
        <f t="shared" si="6"/>
        <v>317.46785714285716</v>
      </c>
      <c r="G13" s="27">
        <f t="shared" si="2"/>
        <v>0</v>
      </c>
      <c r="H13" s="27">
        <f t="shared" si="7"/>
        <v>1559.4678571428572</v>
      </c>
      <c r="I13" s="42">
        <f>'Árlista 2024.01.01'!$C$5+('Árlista 2024.01.01'!$C$6*('Elsőbbségi Feladás'!A13-1)+'Árlista 2024.01.01'!$C$9)+'Árlista 2024.01.01'!$C$8</f>
        <v>879</v>
      </c>
      <c r="J13" s="134">
        <f t="shared" si="3"/>
        <v>680.46785714285716</v>
      </c>
      <c r="K13" s="135">
        <f t="shared" si="4"/>
        <v>680467.85714285716</v>
      </c>
      <c r="L13" s="136">
        <f t="shared" si="8"/>
        <v>8165614.2857142854</v>
      </c>
      <c r="M13" s="26"/>
      <c r="N13" s="165" t="s">
        <v>26</v>
      </c>
      <c r="O13" s="166"/>
      <c r="P13" s="10">
        <v>3</v>
      </c>
    </row>
    <row r="14" spans="1:16" ht="15.6" customHeight="1" thickBot="1" x14ac:dyDescent="0.4">
      <c r="A14" s="52">
        <v>9</v>
      </c>
      <c r="B14" s="23">
        <f t="shared" si="10"/>
        <v>59</v>
      </c>
      <c r="C14" s="23">
        <f>'Árlista 2024.01.01'!$C$18</f>
        <v>945</v>
      </c>
      <c r="D14" s="23">
        <f t="shared" si="9"/>
        <v>210</v>
      </c>
      <c r="E14" s="23">
        <f t="shared" si="1"/>
        <v>108</v>
      </c>
      <c r="F14" s="27">
        <f t="shared" si="6"/>
        <v>317.46785714285716</v>
      </c>
      <c r="G14" s="27">
        <f t="shared" si="2"/>
        <v>0</v>
      </c>
      <c r="H14" s="27">
        <f t="shared" si="7"/>
        <v>1580.4678571428572</v>
      </c>
      <c r="I14" s="42">
        <f>'Árlista 2024.01.01'!$C$5+('Árlista 2024.01.01'!$C$6*('Elsőbbségi Feladás'!A14-1)+'Árlista 2024.01.01'!$C$9)+'Árlista 2024.01.01'!$C$8</f>
        <v>928</v>
      </c>
      <c r="J14" s="134">
        <f t="shared" si="3"/>
        <v>652.46785714285716</v>
      </c>
      <c r="K14" s="135">
        <f t="shared" si="4"/>
        <v>652467.85714285716</v>
      </c>
      <c r="L14" s="136">
        <f t="shared" si="8"/>
        <v>7829614.2857142854</v>
      </c>
      <c r="M14" s="26"/>
      <c r="N14" s="167" t="s">
        <v>27</v>
      </c>
      <c r="O14" s="168"/>
      <c r="P14" s="96">
        <v>3</v>
      </c>
    </row>
    <row r="15" spans="1:16" ht="17.25" thickBot="1" x14ac:dyDescent="0.4">
      <c r="A15" s="52">
        <v>10</v>
      </c>
      <c r="B15" s="23">
        <f t="shared" si="10"/>
        <v>64</v>
      </c>
      <c r="C15" s="23">
        <f>'Árlista 2024.01.01'!$C$18</f>
        <v>945</v>
      </c>
      <c r="D15" s="23">
        <f t="shared" si="9"/>
        <v>219</v>
      </c>
      <c r="E15" s="23">
        <f t="shared" si="1"/>
        <v>120</v>
      </c>
      <c r="F15" s="27">
        <f t="shared" si="6"/>
        <v>317.46785714285716</v>
      </c>
      <c r="G15" s="27">
        <f t="shared" si="2"/>
        <v>0</v>
      </c>
      <c r="H15" s="27">
        <f>SUM(C15:G15)</f>
        <v>1601.4678571428572</v>
      </c>
      <c r="I15" s="42">
        <f>'Árlista 2024.01.01'!$C$5+('Árlista 2024.01.01'!$C$6*('Elsőbbségi Feladás'!A15-1)+'Árlista 2024.01.01'!$C$9)+'Árlista 2024.01.01'!$C$8</f>
        <v>977</v>
      </c>
      <c r="J15" s="134">
        <f t="shared" si="3"/>
        <v>624.46785714285716</v>
      </c>
      <c r="K15" s="135">
        <f t="shared" si="4"/>
        <v>624467.85714285716</v>
      </c>
      <c r="L15" s="136">
        <f t="shared" si="8"/>
        <v>7493614.2857142854</v>
      </c>
      <c r="M15" s="26"/>
      <c r="N15" s="169" t="s">
        <v>28</v>
      </c>
      <c r="O15" s="170"/>
      <c r="P15" s="11">
        <f>SUM(P11:P14)</f>
        <v>9</v>
      </c>
    </row>
    <row r="16" spans="1:16" ht="13.5" customHeight="1" thickBot="1" x14ac:dyDescent="0.4">
      <c r="A16" s="52">
        <v>11</v>
      </c>
      <c r="B16" s="23">
        <f t="shared" si="10"/>
        <v>69</v>
      </c>
      <c r="C16" s="23">
        <f>'Árlista 2024.01.01'!$C$18</f>
        <v>945</v>
      </c>
      <c r="D16" s="23">
        <f t="shared" ref="D16:D25" si="11">A16*$O$5+$O$8</f>
        <v>228</v>
      </c>
      <c r="E16" s="23">
        <f t="shared" ref="E16:E25" si="12">A16*$O$7</f>
        <v>132</v>
      </c>
      <c r="F16" s="27">
        <f t="shared" si="6"/>
        <v>317.46785714285716</v>
      </c>
      <c r="G16" s="27">
        <f t="shared" ref="G16:G25" si="13">($P$27/$L$28)</f>
        <v>0</v>
      </c>
      <c r="H16" s="27">
        <f t="shared" ref="H16:H25" si="14">SUM(C16:G16)</f>
        <v>1622.4678571428572</v>
      </c>
      <c r="I16" s="42">
        <f>'Árlista 2024.01.01'!$C$5+('Árlista 2024.01.01'!$C$6*('Elsőbbségi Feladás'!A16-1)+'Árlista 2024.01.01'!$C$9)+'Árlista 2024.01.01'!$C$8</f>
        <v>1026</v>
      </c>
      <c r="J16" s="134">
        <f t="shared" ref="J16:J25" si="15">H16-I16</f>
        <v>596.46785714285716</v>
      </c>
      <c r="K16" s="135">
        <f t="shared" ref="K16:K25" si="16">(J16*$L$28)</f>
        <v>596467.85714285716</v>
      </c>
      <c r="L16" s="136">
        <f t="shared" ref="L16:L25" si="17">(12*K16)</f>
        <v>7157614.2857142854</v>
      </c>
      <c r="M16" s="9"/>
      <c r="N16" s="12" t="s">
        <v>29</v>
      </c>
      <c r="O16" s="171">
        <v>355564</v>
      </c>
      <c r="P16" s="172"/>
    </row>
    <row r="17" spans="1:16" ht="17.25" thickBot="1" x14ac:dyDescent="0.4">
      <c r="A17" s="52">
        <v>12</v>
      </c>
      <c r="B17" s="23">
        <f t="shared" si="10"/>
        <v>74</v>
      </c>
      <c r="C17" s="23">
        <f>'Árlista 2024.01.01'!$C$18</f>
        <v>945</v>
      </c>
      <c r="D17" s="23">
        <f t="shared" si="11"/>
        <v>237</v>
      </c>
      <c r="E17" s="23">
        <f t="shared" si="12"/>
        <v>144</v>
      </c>
      <c r="F17" s="27">
        <f t="shared" si="6"/>
        <v>317.46785714285716</v>
      </c>
      <c r="G17" s="27">
        <f t="shared" si="13"/>
        <v>0</v>
      </c>
      <c r="H17" s="27">
        <f t="shared" si="14"/>
        <v>1643.4678571428572</v>
      </c>
      <c r="I17" s="42">
        <f>'Árlista 2024.01.01'!$C$5+('Árlista 2024.01.01'!$C$6*('Elsőbbségi Feladás'!A17-1)+'Árlista 2024.01.01'!$C$9)+'Árlista 2024.01.01'!$C$8</f>
        <v>1075</v>
      </c>
      <c r="J17" s="134">
        <f t="shared" si="15"/>
        <v>568.46785714285716</v>
      </c>
      <c r="K17" s="135">
        <f t="shared" si="16"/>
        <v>568467.85714285716</v>
      </c>
      <c r="L17" s="136">
        <f t="shared" si="17"/>
        <v>6821614.2857142854</v>
      </c>
      <c r="M17" s="9"/>
      <c r="N17" s="9"/>
      <c r="O17" s="9"/>
      <c r="P17" s="9"/>
    </row>
    <row r="18" spans="1:16" ht="17.25" thickBot="1" x14ac:dyDescent="0.4">
      <c r="A18" s="52">
        <v>13</v>
      </c>
      <c r="B18" s="23">
        <f t="shared" si="10"/>
        <v>79</v>
      </c>
      <c r="C18" s="23">
        <f>'Árlista 2024.01.01'!$C$18</f>
        <v>945</v>
      </c>
      <c r="D18" s="23">
        <f t="shared" si="11"/>
        <v>246</v>
      </c>
      <c r="E18" s="23">
        <f t="shared" si="12"/>
        <v>156</v>
      </c>
      <c r="F18" s="27">
        <f t="shared" si="6"/>
        <v>317.46785714285716</v>
      </c>
      <c r="G18" s="27">
        <f t="shared" si="13"/>
        <v>0</v>
      </c>
      <c r="H18" s="27">
        <f t="shared" si="14"/>
        <v>1664.4678571428572</v>
      </c>
      <c r="I18" s="42">
        <f>'Árlista 2024.01.01'!$C$5+('Árlista 2024.01.01'!$C$6*('Elsőbbségi Feladás'!A18-1)+'Árlista 2024.01.01'!$C$9)+'Árlista 2024.01.01'!$C$8</f>
        <v>1124</v>
      </c>
      <c r="J18" s="134">
        <f t="shared" si="15"/>
        <v>540.46785714285716</v>
      </c>
      <c r="K18" s="135">
        <f t="shared" si="16"/>
        <v>540467.85714285716</v>
      </c>
      <c r="L18" s="136">
        <f t="shared" si="17"/>
        <v>6485614.2857142854</v>
      </c>
      <c r="M18" s="9"/>
      <c r="N18" s="150" t="s">
        <v>30</v>
      </c>
      <c r="O18" s="151"/>
      <c r="P18" s="152"/>
    </row>
    <row r="19" spans="1:16" x14ac:dyDescent="0.35">
      <c r="A19" s="52">
        <v>14</v>
      </c>
      <c r="B19" s="23">
        <f t="shared" si="10"/>
        <v>84</v>
      </c>
      <c r="C19" s="23">
        <f>'Árlista 2024.01.01'!$C$18</f>
        <v>945</v>
      </c>
      <c r="D19" s="23">
        <f t="shared" si="11"/>
        <v>255</v>
      </c>
      <c r="E19" s="23">
        <f t="shared" si="12"/>
        <v>168</v>
      </c>
      <c r="F19" s="27">
        <f t="shared" si="6"/>
        <v>317.46785714285716</v>
      </c>
      <c r="G19" s="27">
        <f t="shared" si="13"/>
        <v>0</v>
      </c>
      <c r="H19" s="27">
        <f t="shared" si="14"/>
        <v>1685.4678571428572</v>
      </c>
      <c r="I19" s="42">
        <f>'Árlista 2024.01.01'!$C$5+('Árlista 2024.01.01'!$C$6*('Elsőbbségi Feladás'!A19-1)+'Árlista 2024.01.01'!$C$9)+'Árlista 2024.01.01'!$C$8</f>
        <v>1173</v>
      </c>
      <c r="J19" s="134">
        <f t="shared" si="15"/>
        <v>512.46785714285716</v>
      </c>
      <c r="K19" s="135">
        <f t="shared" si="16"/>
        <v>512467.85714285716</v>
      </c>
      <c r="L19" s="136">
        <f t="shared" si="17"/>
        <v>6149614.2857142854</v>
      </c>
      <c r="M19" s="9"/>
      <c r="N19" s="173" t="s">
        <v>31</v>
      </c>
      <c r="O19" s="174"/>
      <c r="P19" s="177">
        <v>0</v>
      </c>
    </row>
    <row r="20" spans="1:16" x14ac:dyDescent="0.35">
      <c r="A20" s="52">
        <v>15</v>
      </c>
      <c r="B20" s="23">
        <f t="shared" si="10"/>
        <v>89</v>
      </c>
      <c r="C20" s="23">
        <f>'Árlista 2024.01.01'!$C$18</f>
        <v>945</v>
      </c>
      <c r="D20" s="23">
        <f t="shared" si="11"/>
        <v>264</v>
      </c>
      <c r="E20" s="23">
        <f t="shared" si="12"/>
        <v>180</v>
      </c>
      <c r="F20" s="27">
        <f t="shared" si="6"/>
        <v>317.46785714285716</v>
      </c>
      <c r="G20" s="27">
        <f t="shared" si="13"/>
        <v>0</v>
      </c>
      <c r="H20" s="27">
        <f t="shared" si="14"/>
        <v>1706.4678571428572</v>
      </c>
      <c r="I20" s="42">
        <f>'Árlista 2024.01.01'!$C$5+('Árlista 2024.01.01'!$C$6*('Elsőbbségi Feladás'!A20-1)+'Árlista 2024.01.01'!$C$9)+'Árlista 2024.01.01'!$C$8</f>
        <v>1222</v>
      </c>
      <c r="J20" s="134">
        <f t="shared" si="15"/>
        <v>484.46785714285716</v>
      </c>
      <c r="K20" s="135">
        <f t="shared" si="16"/>
        <v>484467.85714285716</v>
      </c>
      <c r="L20" s="136">
        <f t="shared" si="17"/>
        <v>5813614.2857142854</v>
      </c>
      <c r="M20" s="9"/>
      <c r="N20" s="175"/>
      <c r="O20" s="176"/>
      <c r="P20" s="178"/>
    </row>
    <row r="21" spans="1:16" x14ac:dyDescent="0.35">
      <c r="A21" s="52">
        <v>16</v>
      </c>
      <c r="B21" s="23">
        <f t="shared" si="10"/>
        <v>94</v>
      </c>
      <c r="C21" s="23">
        <f>'Árlista 2024.01.01'!$C$18</f>
        <v>945</v>
      </c>
      <c r="D21" s="23">
        <f t="shared" si="11"/>
        <v>273</v>
      </c>
      <c r="E21" s="23">
        <f t="shared" si="12"/>
        <v>192</v>
      </c>
      <c r="F21" s="27">
        <f t="shared" si="6"/>
        <v>317.46785714285716</v>
      </c>
      <c r="G21" s="27">
        <f t="shared" si="13"/>
        <v>0</v>
      </c>
      <c r="H21" s="27">
        <f t="shared" si="14"/>
        <v>1727.4678571428572</v>
      </c>
      <c r="I21" s="42">
        <f>'Árlista 2024.01.01'!$C$5+('Árlista 2024.01.01'!$C$6*('Elsőbbségi Feladás'!A21-1)+'Árlista 2024.01.01'!$C$9)+'Árlista 2024.01.01'!$C$8</f>
        <v>1271</v>
      </c>
      <c r="J21" s="134">
        <f t="shared" si="15"/>
        <v>456.46785714285716</v>
      </c>
      <c r="K21" s="135">
        <f t="shared" si="16"/>
        <v>456467.85714285716</v>
      </c>
      <c r="L21" s="136">
        <f t="shared" si="17"/>
        <v>5477614.2857142854</v>
      </c>
      <c r="M21" s="9"/>
      <c r="N21" s="179" t="s">
        <v>32</v>
      </c>
      <c r="O21" s="180"/>
      <c r="P21" s="181">
        <v>0</v>
      </c>
    </row>
    <row r="22" spans="1:16" x14ac:dyDescent="0.35">
      <c r="A22" s="52">
        <v>17</v>
      </c>
      <c r="B22" s="23">
        <f t="shared" si="10"/>
        <v>99</v>
      </c>
      <c r="C22" s="23">
        <f>'Árlista 2024.01.01'!$C$18</f>
        <v>945</v>
      </c>
      <c r="D22" s="23">
        <f t="shared" si="11"/>
        <v>282</v>
      </c>
      <c r="E22" s="23">
        <f t="shared" si="12"/>
        <v>204</v>
      </c>
      <c r="F22" s="27">
        <f t="shared" si="6"/>
        <v>317.46785714285716</v>
      </c>
      <c r="G22" s="27">
        <f t="shared" si="13"/>
        <v>0</v>
      </c>
      <c r="H22" s="27">
        <f t="shared" si="14"/>
        <v>1748.4678571428572</v>
      </c>
      <c r="I22" s="42">
        <f>'Árlista 2024.01.01'!$C$5+('Árlista 2024.01.01'!$C$6*('Elsőbbségi Feladás'!A22-1)+'Árlista 2024.01.01'!$C$9)+'Árlista 2024.01.01'!$C$8</f>
        <v>1320</v>
      </c>
      <c r="J22" s="134">
        <f t="shared" si="15"/>
        <v>428.46785714285716</v>
      </c>
      <c r="K22" s="135">
        <f t="shared" si="16"/>
        <v>428467.85714285716</v>
      </c>
      <c r="L22" s="136">
        <f t="shared" si="17"/>
        <v>5141614.2857142854</v>
      </c>
      <c r="M22" s="9"/>
      <c r="N22" s="179"/>
      <c r="O22" s="180"/>
      <c r="P22" s="181"/>
    </row>
    <row r="23" spans="1:16" x14ac:dyDescent="0.35">
      <c r="A23" s="52">
        <v>18</v>
      </c>
      <c r="B23" s="23">
        <f t="shared" si="10"/>
        <v>104</v>
      </c>
      <c r="C23" s="23">
        <f>'Árlista 2024.01.01'!$C$18</f>
        <v>945</v>
      </c>
      <c r="D23" s="23">
        <f t="shared" si="11"/>
        <v>291</v>
      </c>
      <c r="E23" s="23">
        <f t="shared" si="12"/>
        <v>216</v>
      </c>
      <c r="F23" s="27">
        <f t="shared" si="6"/>
        <v>317.46785714285716</v>
      </c>
      <c r="G23" s="27">
        <f t="shared" si="13"/>
        <v>0</v>
      </c>
      <c r="H23" s="27">
        <f t="shared" si="14"/>
        <v>1769.4678571428572</v>
      </c>
      <c r="I23" s="42">
        <f>'Árlista 2024.01.01'!$C$5+('Árlista 2024.01.01'!$C$6*('Elsőbbségi Feladás'!A23-1)+'Árlista 2024.01.01'!$C$9)+'Árlista 2024.01.01'!$C$8</f>
        <v>1369</v>
      </c>
      <c r="J23" s="134">
        <f t="shared" si="15"/>
        <v>400.46785714285716</v>
      </c>
      <c r="K23" s="135">
        <f t="shared" si="16"/>
        <v>400467.85714285716</v>
      </c>
      <c r="L23" s="136">
        <f t="shared" si="17"/>
        <v>4805614.2857142854</v>
      </c>
      <c r="M23" s="9"/>
      <c r="N23" s="13" t="s">
        <v>33</v>
      </c>
      <c r="O23" s="14"/>
      <c r="P23" s="15">
        <v>0</v>
      </c>
    </row>
    <row r="24" spans="1:16" x14ac:dyDescent="0.35">
      <c r="A24" s="52">
        <v>19</v>
      </c>
      <c r="B24" s="23">
        <f t="shared" si="10"/>
        <v>109</v>
      </c>
      <c r="C24" s="23">
        <f>'Árlista 2024.01.01'!$C$18</f>
        <v>945</v>
      </c>
      <c r="D24" s="23">
        <f t="shared" si="11"/>
        <v>300</v>
      </c>
      <c r="E24" s="23">
        <f t="shared" si="12"/>
        <v>228</v>
      </c>
      <c r="F24" s="27">
        <f t="shared" si="6"/>
        <v>317.46785714285716</v>
      </c>
      <c r="G24" s="27">
        <f t="shared" si="13"/>
        <v>0</v>
      </c>
      <c r="H24" s="27">
        <f t="shared" si="14"/>
        <v>1790.4678571428572</v>
      </c>
      <c r="I24" s="42">
        <f>'Árlista 2024.01.01'!$C$5+('Árlista 2024.01.01'!$C$6*('Elsőbbségi Feladás'!A24-1)+'Árlista 2024.01.01'!$C$9)+'Árlista 2024.01.01'!$C$8</f>
        <v>1418</v>
      </c>
      <c r="J24" s="134">
        <f t="shared" si="15"/>
        <v>372.46785714285716</v>
      </c>
      <c r="K24" s="135">
        <f t="shared" si="16"/>
        <v>372467.85714285716</v>
      </c>
      <c r="L24" s="136">
        <f t="shared" si="17"/>
        <v>4469614.2857142854</v>
      </c>
      <c r="M24" s="9"/>
      <c r="N24" s="16" t="s">
        <v>34</v>
      </c>
      <c r="O24" s="17"/>
      <c r="P24" s="84">
        <v>0</v>
      </c>
    </row>
    <row r="25" spans="1:16" ht="17.25" thickBot="1" x14ac:dyDescent="0.4">
      <c r="A25" s="53">
        <v>20</v>
      </c>
      <c r="B25" s="28">
        <f t="shared" si="10"/>
        <v>114</v>
      </c>
      <c r="C25" s="28">
        <f>'Árlista 2024.01.01'!$C$18</f>
        <v>945</v>
      </c>
      <c r="D25" s="28">
        <f t="shared" si="11"/>
        <v>309</v>
      </c>
      <c r="E25" s="28">
        <f t="shared" si="12"/>
        <v>240</v>
      </c>
      <c r="F25" s="29">
        <f t="shared" si="6"/>
        <v>317.46785714285716</v>
      </c>
      <c r="G25" s="29">
        <f t="shared" si="13"/>
        <v>0</v>
      </c>
      <c r="H25" s="29">
        <f t="shared" si="14"/>
        <v>1811.4678571428572</v>
      </c>
      <c r="I25" s="43">
        <f>'Árlista 2024.01.01'!$C$5+('Árlista 2024.01.01'!$C$6*('Elsőbbségi Feladás'!A25-1)+'Árlista 2024.01.01'!$C$9)+'Árlista 2024.01.01'!$C$8</f>
        <v>1467</v>
      </c>
      <c r="J25" s="137">
        <f t="shared" si="15"/>
        <v>344.46785714285716</v>
      </c>
      <c r="K25" s="138">
        <f t="shared" si="16"/>
        <v>344467.85714285716</v>
      </c>
      <c r="L25" s="139">
        <f t="shared" si="17"/>
        <v>4133614.2857142859</v>
      </c>
      <c r="M25" s="9"/>
      <c r="N25" s="16" t="s">
        <v>35</v>
      </c>
      <c r="O25" s="17"/>
      <c r="P25" s="18">
        <v>0</v>
      </c>
    </row>
    <row r="26" spans="1:16" x14ac:dyDescent="0.35">
      <c r="A26" s="9"/>
      <c r="B26" s="9"/>
      <c r="C26" s="30"/>
      <c r="D26" s="30"/>
      <c r="E26" s="30"/>
      <c r="F26" s="30"/>
      <c r="G26" s="30"/>
      <c r="H26" s="30"/>
      <c r="I26" s="30"/>
      <c r="J26" s="31"/>
      <c r="K26" s="32"/>
      <c r="L26" s="32"/>
      <c r="M26" s="9"/>
      <c r="N26" s="16" t="s">
        <v>36</v>
      </c>
      <c r="O26" s="17"/>
      <c r="P26" s="18">
        <v>0</v>
      </c>
    </row>
    <row r="27" spans="1:16" ht="17.25" thickBot="1" x14ac:dyDescent="0.4">
      <c r="A27" s="9"/>
      <c r="B27" s="9"/>
      <c r="C27" s="30"/>
      <c r="D27" s="30"/>
      <c r="E27" s="30"/>
      <c r="F27" s="30"/>
      <c r="G27" s="30"/>
      <c r="H27" s="30"/>
      <c r="I27" s="30"/>
      <c r="J27" s="31"/>
      <c r="K27" s="32"/>
      <c r="L27" s="32"/>
      <c r="M27" s="9"/>
      <c r="N27" s="19" t="s">
        <v>28</v>
      </c>
      <c r="O27" s="20"/>
      <c r="P27" s="21">
        <f>SUM(P19:P26)</f>
        <v>0</v>
      </c>
    </row>
    <row r="28" spans="1:16" ht="17.25" thickBot="1" x14ac:dyDescent="0.4">
      <c r="A28" s="9"/>
      <c r="B28" s="9"/>
      <c r="C28" s="30"/>
      <c r="D28" s="30"/>
      <c r="E28" s="30"/>
      <c r="F28" s="30"/>
      <c r="G28" s="30"/>
      <c r="H28" s="30"/>
      <c r="I28" s="182" t="s">
        <v>38</v>
      </c>
      <c r="J28" s="183"/>
      <c r="K28" s="184"/>
      <c r="L28" s="36">
        <v>1000</v>
      </c>
      <c r="M28" s="9"/>
      <c r="N28" s="9"/>
      <c r="O28" s="9"/>
      <c r="P28" s="9"/>
    </row>
    <row r="29" spans="1:16" x14ac:dyDescent="0.35">
      <c r="A29" s="33" t="s">
        <v>37</v>
      </c>
      <c r="B29" s="34"/>
      <c r="C29" s="35"/>
      <c r="D29" s="35"/>
      <c r="E29" s="35"/>
      <c r="F29" s="33"/>
      <c r="G29" s="30"/>
      <c r="H29" s="30"/>
      <c r="I29" s="30"/>
      <c r="J29" s="31"/>
      <c r="K29" s="32"/>
      <c r="L29" s="32"/>
      <c r="M29" s="9"/>
      <c r="N29" s="9"/>
      <c r="O29" s="9"/>
      <c r="P29" s="9"/>
    </row>
    <row r="30" spans="1:16" x14ac:dyDescent="0.35">
      <c r="A30" s="37" t="s">
        <v>39</v>
      </c>
      <c r="B30" s="9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9"/>
      <c r="N30" s="9"/>
      <c r="O30" s="9"/>
      <c r="P30" s="9"/>
    </row>
    <row r="31" spans="1:16" x14ac:dyDescent="0.35">
      <c r="A31" s="9" t="s">
        <v>40</v>
      </c>
      <c r="B31" s="9"/>
      <c r="C31" s="30"/>
      <c r="D31" s="30"/>
      <c r="E31" s="30"/>
      <c r="F31" s="30"/>
      <c r="G31" s="30"/>
      <c r="H31" s="30"/>
      <c r="I31" s="30"/>
      <c r="J31" s="31"/>
      <c r="K31" s="32"/>
      <c r="L31" s="32"/>
      <c r="M31" s="9"/>
      <c r="N31" s="9"/>
      <c r="O31" s="9"/>
      <c r="P31" s="9"/>
    </row>
    <row r="32" spans="1:16" x14ac:dyDescent="0.35">
      <c r="A32" s="9" t="s">
        <v>41</v>
      </c>
      <c r="B32" s="9"/>
      <c r="C32" s="30"/>
      <c r="D32" s="30"/>
      <c r="E32" s="30"/>
      <c r="F32" s="30"/>
      <c r="G32" s="30"/>
      <c r="H32" s="30"/>
      <c r="I32" s="30"/>
      <c r="J32" s="31"/>
      <c r="K32" s="32"/>
      <c r="L32" s="32"/>
      <c r="M32" s="9"/>
      <c r="N32" s="9"/>
      <c r="O32" s="9"/>
      <c r="P32" s="9"/>
    </row>
    <row r="34" spans="1:1" x14ac:dyDescent="0.35">
      <c r="A34" s="9" t="s">
        <v>42</v>
      </c>
    </row>
    <row r="35" spans="1:1" x14ac:dyDescent="0.35">
      <c r="A35" s="9" t="s">
        <v>43</v>
      </c>
    </row>
    <row r="36" spans="1:1" x14ac:dyDescent="0.35">
      <c r="A36" s="9" t="s">
        <v>44</v>
      </c>
    </row>
    <row r="38" spans="1:1" x14ac:dyDescent="0.35">
      <c r="A38" s="9" t="s">
        <v>45</v>
      </c>
    </row>
    <row r="39" spans="1:1" x14ac:dyDescent="0.35">
      <c r="A39" s="9" t="s">
        <v>46</v>
      </c>
    </row>
  </sheetData>
  <mergeCells count="17">
    <mergeCell ref="O16:P16"/>
    <mergeCell ref="N18:P18"/>
    <mergeCell ref="N11:O11"/>
    <mergeCell ref="N12:O12"/>
    <mergeCell ref="N13:O13"/>
    <mergeCell ref="N14:O14"/>
    <mergeCell ref="N15:O15"/>
    <mergeCell ref="A4:B4"/>
    <mergeCell ref="C4:H4"/>
    <mergeCell ref="J4:L4"/>
    <mergeCell ref="N4:P4"/>
    <mergeCell ref="N10:P10"/>
    <mergeCell ref="N19:O20"/>
    <mergeCell ref="P19:P20"/>
    <mergeCell ref="N21:O22"/>
    <mergeCell ref="P21:P22"/>
    <mergeCell ref="I28:K28"/>
  </mergeCells>
  <conditionalFormatting sqref="J6:L25">
    <cfRule type="cellIs" dxfId="7" priority="5" operator="lessThan">
      <formula>0</formula>
    </cfRule>
    <cfRule type="cellIs" dxfId="6" priority="6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4E0A-1C47-4501-BF4A-E50CBFB3CFAC}">
  <dimension ref="A3:Q28"/>
  <sheetViews>
    <sheetView zoomScaleNormal="100" workbookViewId="0">
      <selection activeCell="M17" sqref="M17"/>
    </sheetView>
  </sheetViews>
  <sheetFormatPr defaultColWidth="9.140625" defaultRowHeight="16.5" x14ac:dyDescent="0.35"/>
  <cols>
    <col min="1" max="1" width="10.140625" style="74" customWidth="1"/>
    <col min="2" max="2" width="4.7109375" style="74" bestFit="1" customWidth="1"/>
    <col min="3" max="3" width="8.7109375" style="77" bestFit="1" customWidth="1"/>
    <col min="4" max="4" width="10" style="77" bestFit="1" customWidth="1"/>
    <col min="5" max="5" width="10.7109375" style="77" bestFit="1" customWidth="1"/>
    <col min="6" max="6" width="10" style="77" bestFit="1" customWidth="1"/>
    <col min="7" max="7" width="11.140625" style="77" bestFit="1" customWidth="1"/>
    <col min="8" max="8" width="12.42578125" style="77" bestFit="1" customWidth="1"/>
    <col min="9" max="9" width="9.140625" style="77" bestFit="1" customWidth="1"/>
    <col min="10" max="10" width="11.140625" style="77" customWidth="1"/>
    <col min="11" max="11" width="17.85546875" style="78" customWidth="1"/>
    <col min="12" max="13" width="17.85546875" style="79" customWidth="1"/>
    <col min="14" max="14" width="3.7109375" style="74" customWidth="1"/>
    <col min="15" max="15" width="18" style="74" customWidth="1"/>
    <col min="16" max="16" width="17.5703125" style="74" customWidth="1"/>
    <col min="17" max="17" width="9.28515625" style="74" bestFit="1" customWidth="1"/>
    <col min="18" max="16384" width="9.140625" style="74"/>
  </cols>
  <sheetData>
    <row r="3" spans="1:17" ht="22.15" customHeight="1" thickBot="1" x14ac:dyDescent="0.4">
      <c r="A3" s="9"/>
      <c r="B3" s="9"/>
      <c r="C3" s="30"/>
      <c r="D3" s="30"/>
      <c r="E3" s="30"/>
      <c r="F3" s="30"/>
      <c r="G3" s="30"/>
      <c r="H3" s="30"/>
      <c r="I3" s="30"/>
      <c r="J3" s="30"/>
      <c r="K3" s="31"/>
      <c r="L3" s="32"/>
      <c r="M3" s="32"/>
      <c r="N3" s="9"/>
      <c r="O3" s="9"/>
      <c r="P3" s="9"/>
      <c r="Q3" s="9"/>
    </row>
    <row r="4" spans="1:17" ht="33" customHeight="1" thickBot="1" x14ac:dyDescent="0.4">
      <c r="A4" s="153" t="s">
        <v>52</v>
      </c>
      <c r="B4" s="154"/>
      <c r="C4" s="155" t="s">
        <v>1</v>
      </c>
      <c r="D4" s="156"/>
      <c r="E4" s="156"/>
      <c r="F4" s="156"/>
      <c r="G4" s="157"/>
      <c r="H4" s="157"/>
      <c r="I4" s="158"/>
      <c r="J4" s="73" t="s">
        <v>2</v>
      </c>
      <c r="K4" s="159" t="s">
        <v>3</v>
      </c>
      <c r="L4" s="160"/>
      <c r="M4" s="161"/>
      <c r="N4" s="9"/>
      <c r="O4" s="162" t="s">
        <v>4</v>
      </c>
      <c r="P4" s="163"/>
      <c r="Q4" s="164"/>
    </row>
    <row r="5" spans="1:17" ht="30.6" customHeight="1" thickBot="1" x14ac:dyDescent="0.4">
      <c r="A5" s="103" t="s">
        <v>5</v>
      </c>
      <c r="B5" s="104" t="s">
        <v>6</v>
      </c>
      <c r="C5" s="45" t="s">
        <v>7</v>
      </c>
      <c r="D5" s="38" t="s">
        <v>8</v>
      </c>
      <c r="E5" s="38" t="s">
        <v>9</v>
      </c>
      <c r="F5" s="38" t="s">
        <v>10</v>
      </c>
      <c r="G5" s="39" t="s">
        <v>11</v>
      </c>
      <c r="H5" s="39" t="s">
        <v>54</v>
      </c>
      <c r="I5" s="104" t="s">
        <v>12</v>
      </c>
      <c r="J5" s="54" t="s">
        <v>13</v>
      </c>
      <c r="K5" s="22" t="s">
        <v>14</v>
      </c>
      <c r="L5" s="46" t="s">
        <v>15</v>
      </c>
      <c r="M5" s="47" t="s">
        <v>16</v>
      </c>
      <c r="N5" s="9"/>
      <c r="O5" s="83" t="s">
        <v>17</v>
      </c>
      <c r="P5" s="2">
        <v>9</v>
      </c>
      <c r="Q5" s="3" t="s">
        <v>18</v>
      </c>
    </row>
    <row r="6" spans="1:17" x14ac:dyDescent="0.35">
      <c r="A6" s="51">
        <v>1</v>
      </c>
      <c r="B6" s="24">
        <f>(5+(5*A6))</f>
        <v>10</v>
      </c>
      <c r="C6" s="24">
        <f>'Árlista 2024.01.01'!$C$15</f>
        <v>230</v>
      </c>
      <c r="D6" s="24">
        <f t="shared" ref="D6:D11" si="0">A6*$P$5+$P$6</f>
        <v>25</v>
      </c>
      <c r="E6" s="24">
        <f t="shared" ref="E6:E15" si="1">A6*$P$7</f>
        <v>12</v>
      </c>
      <c r="F6" s="25">
        <f t="shared" ref="F6:F15" si="2">(($P$16/10080)*$Q$15)</f>
        <v>317.46785714285716</v>
      </c>
      <c r="G6" s="25">
        <f>($Q$27/$M$17)</f>
        <v>0</v>
      </c>
      <c r="H6" s="25">
        <f>'Árlista 2024.01.01'!$C$19</f>
        <v>660</v>
      </c>
      <c r="I6" s="25">
        <f>SUM(C6:H6)</f>
        <v>1244.4678571428572</v>
      </c>
      <c r="J6" s="108">
        <f>'Árlista 2024.01.01'!$C$5+'Árlista 2024.01.01'!$C$6*('Ajánlott Feladás'!A6-1)+'Árlista 2024.01.01'!$C$10</f>
        <v>958</v>
      </c>
      <c r="K6" s="140">
        <f>I6-J6</f>
        <v>286.46785714285716</v>
      </c>
      <c r="L6" s="124">
        <f t="shared" ref="L6:L15" si="3">(K6*$M$17)</f>
        <v>286467.85714285716</v>
      </c>
      <c r="M6" s="140">
        <f>(12*L6)</f>
        <v>3437614.2857142859</v>
      </c>
      <c r="N6" s="26"/>
      <c r="O6" s="4" t="s">
        <v>19</v>
      </c>
      <c r="P6" s="2">
        <v>16</v>
      </c>
      <c r="Q6" s="5" t="s">
        <v>18</v>
      </c>
    </row>
    <row r="7" spans="1:17" x14ac:dyDescent="0.35">
      <c r="A7" s="52">
        <v>2</v>
      </c>
      <c r="B7" s="23">
        <f t="shared" ref="B7:B11" si="4">(5+(5*A7))</f>
        <v>15</v>
      </c>
      <c r="C7" s="23">
        <f>'Árlista 2024.01.01'!$C$15</f>
        <v>230</v>
      </c>
      <c r="D7" s="23">
        <f t="shared" si="0"/>
        <v>34</v>
      </c>
      <c r="E7" s="23">
        <f t="shared" si="1"/>
        <v>24</v>
      </c>
      <c r="F7" s="27">
        <f t="shared" si="2"/>
        <v>317.46785714285716</v>
      </c>
      <c r="G7" s="27">
        <f t="shared" ref="G7:G15" si="5">($Q$27/$M$17)</f>
        <v>0</v>
      </c>
      <c r="H7" s="27">
        <f>'Árlista 2024.01.01'!$C$19</f>
        <v>660</v>
      </c>
      <c r="I7" s="27">
        <f t="shared" ref="I7:I15" si="6">SUM(C7:H7)</f>
        <v>1265.4678571428572</v>
      </c>
      <c r="J7" s="109">
        <f>'Árlista 2024.01.01'!$C$5+'Árlista 2024.01.01'!$C$6*('Ajánlott Feladás'!A7-1)+'Árlista 2024.01.01'!$C$10</f>
        <v>1007</v>
      </c>
      <c r="K7" s="141">
        <f t="shared" ref="K7:K15" si="7">I7-J7</f>
        <v>258.46785714285716</v>
      </c>
      <c r="L7" s="127">
        <f t="shared" si="3"/>
        <v>258467.85714285716</v>
      </c>
      <c r="M7" s="141">
        <f t="shared" ref="M7:M15" si="8">(12*L7)</f>
        <v>3101614.2857142859</v>
      </c>
      <c r="N7" s="26"/>
      <c r="O7" s="4" t="s">
        <v>20</v>
      </c>
      <c r="P7" s="2">
        <v>12</v>
      </c>
      <c r="Q7" s="5" t="s">
        <v>21</v>
      </c>
    </row>
    <row r="8" spans="1:17" ht="17.25" thickBot="1" x14ac:dyDescent="0.4">
      <c r="A8" s="52">
        <v>3</v>
      </c>
      <c r="B8" s="23">
        <f t="shared" si="4"/>
        <v>20</v>
      </c>
      <c r="C8" s="23">
        <f>'Árlista 2024.01.01'!$C$15</f>
        <v>230</v>
      </c>
      <c r="D8" s="23">
        <f t="shared" si="0"/>
        <v>43</v>
      </c>
      <c r="E8" s="23">
        <f t="shared" si="1"/>
        <v>36</v>
      </c>
      <c r="F8" s="27">
        <f t="shared" si="2"/>
        <v>317.46785714285716</v>
      </c>
      <c r="G8" s="27">
        <f t="shared" si="5"/>
        <v>0</v>
      </c>
      <c r="H8" s="27">
        <f>'Árlista 2024.01.01'!$C$19</f>
        <v>660</v>
      </c>
      <c r="I8" s="27">
        <f t="shared" si="6"/>
        <v>1286.4678571428572</v>
      </c>
      <c r="J8" s="109">
        <f>'Árlista 2024.01.01'!$C$5+'Árlista 2024.01.01'!$C$6*('Ajánlott Feladás'!A8-1)+'Árlista 2024.01.01'!$C$10</f>
        <v>1056</v>
      </c>
      <c r="K8" s="141">
        <f t="shared" si="7"/>
        <v>230.46785714285716</v>
      </c>
      <c r="L8" s="127">
        <f t="shared" si="3"/>
        <v>230467.85714285716</v>
      </c>
      <c r="M8" s="141">
        <f t="shared" si="8"/>
        <v>2765614.2857142859</v>
      </c>
      <c r="N8" s="26"/>
      <c r="O8" s="6" t="s">
        <v>22</v>
      </c>
      <c r="P8" s="7">
        <v>129</v>
      </c>
      <c r="Q8" s="8" t="s">
        <v>18</v>
      </c>
    </row>
    <row r="9" spans="1:17" ht="17.25" thickBot="1" x14ac:dyDescent="0.4">
      <c r="A9" s="52">
        <v>4</v>
      </c>
      <c r="B9" s="23">
        <f t="shared" si="4"/>
        <v>25</v>
      </c>
      <c r="C9" s="23">
        <f>'Árlista 2024.01.01'!$C$15</f>
        <v>230</v>
      </c>
      <c r="D9" s="23">
        <f t="shared" si="0"/>
        <v>52</v>
      </c>
      <c r="E9" s="23">
        <f t="shared" si="1"/>
        <v>48</v>
      </c>
      <c r="F9" s="27">
        <f t="shared" si="2"/>
        <v>317.46785714285716</v>
      </c>
      <c r="G9" s="27">
        <f t="shared" si="5"/>
        <v>0</v>
      </c>
      <c r="H9" s="27">
        <f>'Árlista 2024.01.01'!$C$19</f>
        <v>660</v>
      </c>
      <c r="I9" s="27">
        <f t="shared" si="6"/>
        <v>1307.4678571428572</v>
      </c>
      <c r="J9" s="109">
        <f>'Árlista 2024.01.01'!$C$5+'Árlista 2024.01.01'!$C$6*('Ajánlott Feladás'!A9-1)+'Árlista 2024.01.01'!$C$10</f>
        <v>1105</v>
      </c>
      <c r="K9" s="141">
        <f t="shared" si="7"/>
        <v>202.46785714285716</v>
      </c>
      <c r="L9" s="127">
        <f t="shared" si="3"/>
        <v>202467.85714285716</v>
      </c>
      <c r="M9" s="141">
        <f t="shared" si="8"/>
        <v>2429614.2857142859</v>
      </c>
      <c r="N9" s="26"/>
      <c r="O9" s="9"/>
      <c r="P9" s="9"/>
      <c r="Q9" s="9"/>
    </row>
    <row r="10" spans="1:17" x14ac:dyDescent="0.35">
      <c r="A10" s="52">
        <v>5</v>
      </c>
      <c r="B10" s="23">
        <f t="shared" si="4"/>
        <v>30</v>
      </c>
      <c r="C10" s="23">
        <f>'Árlista 2024.01.01'!$C$15</f>
        <v>230</v>
      </c>
      <c r="D10" s="23">
        <f t="shared" si="0"/>
        <v>61</v>
      </c>
      <c r="E10" s="23">
        <f t="shared" si="1"/>
        <v>60</v>
      </c>
      <c r="F10" s="27">
        <f t="shared" si="2"/>
        <v>317.46785714285716</v>
      </c>
      <c r="G10" s="27">
        <f t="shared" si="5"/>
        <v>0</v>
      </c>
      <c r="H10" s="27">
        <f>'Árlista 2024.01.01'!$C$19</f>
        <v>660</v>
      </c>
      <c r="I10" s="27">
        <f t="shared" si="6"/>
        <v>1328.4678571428572</v>
      </c>
      <c r="J10" s="109">
        <f>'Árlista 2024.01.01'!$C$5+'Árlista 2024.01.01'!$C$6*('Ajánlott Feladás'!A10-1)+'Árlista 2024.01.01'!$C$10</f>
        <v>1154</v>
      </c>
      <c r="K10" s="141">
        <f t="shared" si="7"/>
        <v>174.46785714285716</v>
      </c>
      <c r="L10" s="127">
        <f t="shared" si="3"/>
        <v>174467.85714285716</v>
      </c>
      <c r="M10" s="141">
        <f t="shared" si="8"/>
        <v>2093614.2857142859</v>
      </c>
      <c r="N10" s="26"/>
      <c r="O10" s="162" t="s">
        <v>23</v>
      </c>
      <c r="P10" s="163"/>
      <c r="Q10" s="164"/>
    </row>
    <row r="11" spans="1:17" x14ac:dyDescent="0.35">
      <c r="A11" s="52">
        <v>6</v>
      </c>
      <c r="B11" s="23">
        <f t="shared" si="4"/>
        <v>35</v>
      </c>
      <c r="C11" s="23">
        <f>'Árlista 2024.01.01'!$C$15</f>
        <v>230</v>
      </c>
      <c r="D11" s="23">
        <f t="shared" si="0"/>
        <v>70</v>
      </c>
      <c r="E11" s="23">
        <f t="shared" si="1"/>
        <v>72</v>
      </c>
      <c r="F11" s="27">
        <f t="shared" si="2"/>
        <v>317.46785714285716</v>
      </c>
      <c r="G11" s="27">
        <f t="shared" si="5"/>
        <v>0</v>
      </c>
      <c r="H11" s="27">
        <f>'Árlista 2024.01.01'!$C$19</f>
        <v>660</v>
      </c>
      <c r="I11" s="27">
        <f t="shared" si="6"/>
        <v>1349.4678571428572</v>
      </c>
      <c r="J11" s="109">
        <f>'Árlista 2024.01.01'!$C$5+'Árlista 2024.01.01'!$C$6*('Ajánlott Feladás'!A11-1)+'Árlista 2024.01.01'!$C$10</f>
        <v>1203</v>
      </c>
      <c r="K11" s="141">
        <f t="shared" si="7"/>
        <v>146.46785714285716</v>
      </c>
      <c r="L11" s="127">
        <f t="shared" si="3"/>
        <v>146467.85714285716</v>
      </c>
      <c r="M11" s="141">
        <f t="shared" si="8"/>
        <v>1757614.2857142859</v>
      </c>
      <c r="N11" s="26"/>
      <c r="O11" s="165" t="s">
        <v>24</v>
      </c>
      <c r="P11" s="166"/>
      <c r="Q11" s="10">
        <v>2</v>
      </c>
    </row>
    <row r="12" spans="1:17" x14ac:dyDescent="0.35">
      <c r="A12" s="52">
        <v>7</v>
      </c>
      <c r="B12" s="23">
        <f>(14+(5*A12))</f>
        <v>49</v>
      </c>
      <c r="C12" s="23">
        <f>'Árlista 2024.01.01'!$C$15</f>
        <v>230</v>
      </c>
      <c r="D12" s="23">
        <f>A12*$P$5+$P$8</f>
        <v>192</v>
      </c>
      <c r="E12" s="23">
        <f t="shared" si="1"/>
        <v>84</v>
      </c>
      <c r="F12" s="27">
        <f t="shared" si="2"/>
        <v>317.46785714285716</v>
      </c>
      <c r="G12" s="27">
        <f t="shared" si="5"/>
        <v>0</v>
      </c>
      <c r="H12" s="27">
        <f>'Árlista 2024.01.01'!$C$19</f>
        <v>660</v>
      </c>
      <c r="I12" s="27">
        <f t="shared" si="6"/>
        <v>1483.4678571428572</v>
      </c>
      <c r="J12" s="109">
        <f>'Árlista 2024.01.01'!$C$5+'Árlista 2024.01.01'!$C$6*('Ajánlott Feladás'!A12-1)+'Árlista 2024.01.01'!$C$10+'Árlista 2024.01.01'!$C$8</f>
        <v>1392</v>
      </c>
      <c r="K12" s="141">
        <f t="shared" si="7"/>
        <v>91.467857142857156</v>
      </c>
      <c r="L12" s="127">
        <f t="shared" si="3"/>
        <v>91467.857142857159</v>
      </c>
      <c r="M12" s="141">
        <f t="shared" si="8"/>
        <v>1097614.2857142859</v>
      </c>
      <c r="N12" s="26"/>
      <c r="O12" s="165" t="s">
        <v>25</v>
      </c>
      <c r="P12" s="166"/>
      <c r="Q12" s="10">
        <v>1</v>
      </c>
    </row>
    <row r="13" spans="1:17" x14ac:dyDescent="0.35">
      <c r="A13" s="52">
        <v>8</v>
      </c>
      <c r="B13" s="23">
        <f t="shared" ref="B13:B15" si="9">(14+(5*A13))</f>
        <v>54</v>
      </c>
      <c r="C13" s="23">
        <f>'Árlista 2024.01.01'!$C$16</f>
        <v>690</v>
      </c>
      <c r="D13" s="23">
        <f>A13*$P$5+$P$8</f>
        <v>201</v>
      </c>
      <c r="E13" s="23">
        <f t="shared" si="1"/>
        <v>96</v>
      </c>
      <c r="F13" s="27">
        <f t="shared" si="2"/>
        <v>317.46785714285716</v>
      </c>
      <c r="G13" s="27">
        <f t="shared" si="5"/>
        <v>0</v>
      </c>
      <c r="H13" s="27">
        <f>'Árlista 2024.01.01'!$C$19</f>
        <v>660</v>
      </c>
      <c r="I13" s="27">
        <f t="shared" si="6"/>
        <v>1964.4678571428572</v>
      </c>
      <c r="J13" s="109">
        <f>'Árlista 2024.01.01'!$C$5+'Árlista 2024.01.01'!$C$6*('Ajánlott Feladás'!A13-1)+'Árlista 2024.01.01'!$C$10+'Árlista 2024.01.01'!$C$8</f>
        <v>1441</v>
      </c>
      <c r="K13" s="141">
        <f t="shared" si="7"/>
        <v>523.46785714285716</v>
      </c>
      <c r="L13" s="127">
        <f t="shared" si="3"/>
        <v>523467.85714285716</v>
      </c>
      <c r="M13" s="141">
        <f t="shared" si="8"/>
        <v>6281614.2857142854</v>
      </c>
      <c r="N13" s="26"/>
      <c r="O13" s="165" t="s">
        <v>26</v>
      </c>
      <c r="P13" s="166"/>
      <c r="Q13" s="10">
        <v>3</v>
      </c>
    </row>
    <row r="14" spans="1:17" ht="15.75" customHeight="1" thickBot="1" x14ac:dyDescent="0.4">
      <c r="A14" s="52">
        <v>9</v>
      </c>
      <c r="B14" s="23">
        <f t="shared" si="9"/>
        <v>59</v>
      </c>
      <c r="C14" s="23">
        <f>'Árlista 2024.01.01'!$C$16</f>
        <v>690</v>
      </c>
      <c r="D14" s="23">
        <f>A14*$P$5+$P$8</f>
        <v>210</v>
      </c>
      <c r="E14" s="23">
        <f t="shared" si="1"/>
        <v>108</v>
      </c>
      <c r="F14" s="27">
        <f t="shared" si="2"/>
        <v>317.46785714285716</v>
      </c>
      <c r="G14" s="27">
        <f t="shared" si="5"/>
        <v>0</v>
      </c>
      <c r="H14" s="27">
        <f>'Árlista 2024.01.01'!$C$19</f>
        <v>660</v>
      </c>
      <c r="I14" s="27">
        <f t="shared" si="6"/>
        <v>1985.4678571428572</v>
      </c>
      <c r="J14" s="109">
        <f>'Árlista 2024.01.01'!$C$5+'Árlista 2024.01.01'!$C$6*('Ajánlott Feladás'!A14-1)+'Árlista 2024.01.01'!$C$10+'Árlista 2024.01.01'!$C$8</f>
        <v>1490</v>
      </c>
      <c r="K14" s="141">
        <f t="shared" si="7"/>
        <v>495.46785714285716</v>
      </c>
      <c r="L14" s="127">
        <f t="shared" si="3"/>
        <v>495467.85714285716</v>
      </c>
      <c r="M14" s="141">
        <f t="shared" si="8"/>
        <v>5945614.2857142854</v>
      </c>
      <c r="N14" s="26"/>
      <c r="O14" s="167" t="s">
        <v>27</v>
      </c>
      <c r="P14" s="168"/>
      <c r="Q14" s="96">
        <v>3</v>
      </c>
    </row>
    <row r="15" spans="1:17" ht="17.25" thickBot="1" x14ac:dyDescent="0.4">
      <c r="A15" s="53">
        <v>10</v>
      </c>
      <c r="B15" s="28">
        <f t="shared" si="9"/>
        <v>64</v>
      </c>
      <c r="C15" s="28">
        <f>'Árlista 2024.01.01'!$C$16</f>
        <v>690</v>
      </c>
      <c r="D15" s="28">
        <f>A15*$P$5+$P$8</f>
        <v>219</v>
      </c>
      <c r="E15" s="28">
        <f t="shared" si="1"/>
        <v>120</v>
      </c>
      <c r="F15" s="29">
        <f t="shared" si="2"/>
        <v>317.46785714285716</v>
      </c>
      <c r="G15" s="29">
        <f t="shared" si="5"/>
        <v>0</v>
      </c>
      <c r="H15" s="29">
        <f>'Árlista 2024.01.01'!$C$19</f>
        <v>660</v>
      </c>
      <c r="I15" s="29">
        <f t="shared" si="6"/>
        <v>2006.4678571428572</v>
      </c>
      <c r="J15" s="110">
        <f>'Árlista 2024.01.01'!$C$5+'Árlista 2024.01.01'!$C$6*('Ajánlott Feladás'!A15-1)+'Árlista 2024.01.01'!$C$10+'Árlista 2024.01.01'!$C$8</f>
        <v>1539</v>
      </c>
      <c r="K15" s="142">
        <f t="shared" si="7"/>
        <v>467.46785714285716</v>
      </c>
      <c r="L15" s="130">
        <f t="shared" si="3"/>
        <v>467467.85714285716</v>
      </c>
      <c r="M15" s="142">
        <f t="shared" si="8"/>
        <v>5609614.2857142854</v>
      </c>
      <c r="N15" s="26"/>
      <c r="O15" s="169" t="s">
        <v>28</v>
      </c>
      <c r="P15" s="170"/>
      <c r="Q15" s="11">
        <f>SUM(Q11:Q14)</f>
        <v>9</v>
      </c>
    </row>
    <row r="16" spans="1:17" ht="17.25" thickBot="1" x14ac:dyDescent="0.4">
      <c r="A16" s="9"/>
      <c r="B16" s="9"/>
      <c r="C16" s="30"/>
      <c r="D16" s="30"/>
      <c r="E16" s="30"/>
      <c r="F16" s="30"/>
      <c r="G16" s="30"/>
      <c r="H16" s="30"/>
      <c r="I16" s="30"/>
      <c r="J16" s="30"/>
      <c r="K16" s="31"/>
      <c r="L16" s="32"/>
      <c r="M16" s="32"/>
      <c r="N16" s="9"/>
      <c r="O16" s="12" t="s">
        <v>29</v>
      </c>
      <c r="P16" s="171">
        <v>355564</v>
      </c>
      <c r="Q16" s="172"/>
    </row>
    <row r="17" spans="1:17" ht="17.25" thickBot="1" x14ac:dyDescent="0.4">
      <c r="A17" s="9"/>
      <c r="B17" s="9"/>
      <c r="C17" s="30"/>
      <c r="D17" s="30"/>
      <c r="E17" s="30"/>
      <c r="F17" s="30"/>
      <c r="G17" s="30"/>
      <c r="H17" s="30"/>
      <c r="I17" s="30"/>
      <c r="J17" s="182" t="s">
        <v>38</v>
      </c>
      <c r="K17" s="183"/>
      <c r="L17" s="184"/>
      <c r="M17" s="36">
        <v>1000</v>
      </c>
      <c r="N17" s="9"/>
      <c r="O17" s="9"/>
      <c r="P17" s="9"/>
      <c r="Q17" s="9"/>
    </row>
    <row r="18" spans="1:17" ht="17.25" thickBot="1" x14ac:dyDescent="0.4">
      <c r="A18" s="33" t="s">
        <v>37</v>
      </c>
      <c r="B18" s="34"/>
      <c r="C18" s="35"/>
      <c r="D18" s="35"/>
      <c r="E18" s="35"/>
      <c r="F18" s="33"/>
      <c r="G18" s="30"/>
      <c r="H18" s="30"/>
      <c r="I18" s="30"/>
      <c r="J18" s="30"/>
      <c r="K18" s="31"/>
      <c r="L18" s="32"/>
      <c r="M18" s="32"/>
      <c r="N18" s="9"/>
      <c r="O18" s="150" t="s">
        <v>30</v>
      </c>
      <c r="P18" s="151"/>
      <c r="Q18" s="152"/>
    </row>
    <row r="19" spans="1:17" ht="15" customHeight="1" x14ac:dyDescent="0.35">
      <c r="A19" s="37" t="s">
        <v>39</v>
      </c>
      <c r="B19" s="9"/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9"/>
      <c r="O19" s="173" t="s">
        <v>31</v>
      </c>
      <c r="P19" s="174"/>
      <c r="Q19" s="177">
        <v>0</v>
      </c>
    </row>
    <row r="20" spans="1:17" x14ac:dyDescent="0.35">
      <c r="A20" s="9" t="s">
        <v>40</v>
      </c>
      <c r="B20" s="9"/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9"/>
      <c r="O20" s="175"/>
      <c r="P20" s="176"/>
      <c r="Q20" s="178"/>
    </row>
    <row r="21" spans="1:17" ht="15" customHeight="1" x14ac:dyDescent="0.35">
      <c r="A21" s="9" t="s">
        <v>41</v>
      </c>
      <c r="B21" s="9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9"/>
      <c r="O21" s="179" t="s">
        <v>32</v>
      </c>
      <c r="P21" s="180"/>
      <c r="Q21" s="181">
        <v>0</v>
      </c>
    </row>
    <row r="22" spans="1:17" x14ac:dyDescent="0.35">
      <c r="A22" s="9"/>
      <c r="B22" s="9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N22" s="9"/>
      <c r="O22" s="179"/>
      <c r="P22" s="180"/>
      <c r="Q22" s="181"/>
    </row>
    <row r="23" spans="1:17" x14ac:dyDescent="0.35">
      <c r="A23" s="9" t="s">
        <v>42</v>
      </c>
      <c r="B23" s="9"/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9"/>
      <c r="O23" s="13" t="s">
        <v>33</v>
      </c>
      <c r="P23" s="14"/>
      <c r="Q23" s="15">
        <v>0</v>
      </c>
    </row>
    <row r="24" spans="1:17" x14ac:dyDescent="0.35">
      <c r="A24" s="9" t="s">
        <v>43</v>
      </c>
      <c r="B24" s="9"/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9"/>
      <c r="O24" s="16" t="s">
        <v>34</v>
      </c>
      <c r="P24" s="17"/>
      <c r="Q24" s="84">
        <v>0</v>
      </c>
    </row>
    <row r="25" spans="1:17" x14ac:dyDescent="0.35">
      <c r="A25" s="9" t="s">
        <v>44</v>
      </c>
      <c r="B25" s="9"/>
      <c r="C25" s="30"/>
      <c r="D25" s="30"/>
      <c r="E25" s="30"/>
      <c r="F25" s="30"/>
      <c r="G25" s="30"/>
      <c r="H25" s="30"/>
      <c r="I25" s="30"/>
      <c r="J25" s="30"/>
      <c r="K25" s="31"/>
      <c r="L25" s="32"/>
      <c r="M25" s="32"/>
      <c r="N25" s="9"/>
      <c r="O25" s="16" t="s">
        <v>35</v>
      </c>
      <c r="P25" s="17"/>
      <c r="Q25" s="18">
        <v>0</v>
      </c>
    </row>
    <row r="26" spans="1:17" x14ac:dyDescent="0.35">
      <c r="A26" s="9"/>
      <c r="B26" s="9"/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9"/>
      <c r="O26" s="16" t="s">
        <v>36</v>
      </c>
      <c r="P26" s="17"/>
      <c r="Q26" s="18">
        <v>0</v>
      </c>
    </row>
    <row r="27" spans="1:17" ht="17.25" thickBot="1" x14ac:dyDescent="0.4">
      <c r="A27" s="9" t="s">
        <v>45</v>
      </c>
      <c r="B27" s="9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9"/>
      <c r="O27" s="19" t="s">
        <v>28</v>
      </c>
      <c r="P27" s="20"/>
      <c r="Q27" s="21">
        <f>SUM(Q19:Q26)</f>
        <v>0</v>
      </c>
    </row>
    <row r="28" spans="1:17" x14ac:dyDescent="0.35">
      <c r="A28" s="9" t="s">
        <v>46</v>
      </c>
      <c r="B28" s="9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9"/>
      <c r="O28" s="9"/>
      <c r="P28" s="9"/>
      <c r="Q28" s="9"/>
    </row>
  </sheetData>
  <mergeCells count="17">
    <mergeCell ref="O18:Q18"/>
    <mergeCell ref="O19:P20"/>
    <mergeCell ref="Q19:Q20"/>
    <mergeCell ref="O21:P22"/>
    <mergeCell ref="Q21:Q22"/>
    <mergeCell ref="J17:L17"/>
    <mergeCell ref="A4:B4"/>
    <mergeCell ref="C4:I4"/>
    <mergeCell ref="K4:M4"/>
    <mergeCell ref="O4:Q4"/>
    <mergeCell ref="O10:Q10"/>
    <mergeCell ref="O11:P11"/>
    <mergeCell ref="O12:P12"/>
    <mergeCell ref="O13:P13"/>
    <mergeCell ref="O14:P14"/>
    <mergeCell ref="O15:P15"/>
    <mergeCell ref="P16:Q16"/>
  </mergeCells>
  <conditionalFormatting sqref="K6:M15">
    <cfRule type="cellIs" dxfId="5" priority="1" operator="lessThan">
      <formula>0</formula>
    </cfRule>
    <cfRule type="cellIs" dxfId="4" priority="2" operator="greaterThanOrEqual">
      <formula>0</formula>
    </cfRule>
    <cfRule type="cellIs" dxfId="3" priority="4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AA12-663A-4BD1-9261-78276BEB7516}">
  <dimension ref="A1:R30"/>
  <sheetViews>
    <sheetView zoomScaleNormal="100" workbookViewId="0">
      <selection activeCell="M17" sqref="M17"/>
    </sheetView>
  </sheetViews>
  <sheetFormatPr defaultColWidth="8.85546875" defaultRowHeight="12.75" x14ac:dyDescent="0.2"/>
  <cols>
    <col min="1" max="1" width="11.28515625" style="44" customWidth="1"/>
    <col min="2" max="2" width="5.42578125" style="44" customWidth="1"/>
    <col min="3" max="3" width="8.7109375" style="48"/>
    <col min="4" max="4" width="11.42578125" style="48" bestFit="1" customWidth="1"/>
    <col min="5" max="5" width="12" style="48" bestFit="1" customWidth="1"/>
    <col min="6" max="6" width="11.42578125" style="48" bestFit="1" customWidth="1"/>
    <col min="7" max="7" width="12.28515625" style="48" bestFit="1" customWidth="1"/>
    <col min="8" max="8" width="15.42578125" style="48" bestFit="1" customWidth="1"/>
    <col min="9" max="9" width="11.140625" style="48" bestFit="1" customWidth="1"/>
    <col min="10" max="10" width="13.140625" style="48" customWidth="1"/>
    <col min="11" max="11" width="13.140625" style="49" bestFit="1" customWidth="1"/>
    <col min="12" max="12" width="17.85546875" style="50" customWidth="1"/>
    <col min="13" max="13" width="19.7109375" style="50" bestFit="1" customWidth="1"/>
    <col min="14" max="14" width="2.85546875" style="44" customWidth="1"/>
    <col min="15" max="15" width="19.5703125" style="44" customWidth="1"/>
    <col min="16" max="16" width="11.42578125" style="44" customWidth="1"/>
    <col min="17" max="16384" width="8.85546875" style="44"/>
  </cols>
  <sheetData>
    <row r="1" spans="1:18" ht="16.5" x14ac:dyDescent="0.35">
      <c r="A1" s="9"/>
      <c r="B1" s="9"/>
      <c r="C1" s="30"/>
      <c r="D1" s="30"/>
      <c r="E1" s="30"/>
      <c r="F1" s="30"/>
      <c r="G1" s="30"/>
      <c r="H1" s="30"/>
      <c r="I1" s="30"/>
      <c r="J1" s="30"/>
      <c r="K1" s="31"/>
      <c r="L1" s="32"/>
      <c r="M1" s="32"/>
      <c r="N1" s="9"/>
      <c r="O1" s="9"/>
      <c r="P1" s="9"/>
      <c r="Q1" s="9"/>
      <c r="R1" s="9"/>
    </row>
    <row r="2" spans="1:18" ht="16.5" x14ac:dyDescent="0.35">
      <c r="A2" s="9"/>
      <c r="B2" s="9"/>
      <c r="C2" s="30"/>
      <c r="D2" s="30"/>
      <c r="E2" s="30"/>
      <c r="F2" s="30"/>
      <c r="G2" s="30"/>
      <c r="H2" s="30"/>
      <c r="I2" s="30"/>
      <c r="J2" s="30"/>
      <c r="K2" s="31"/>
      <c r="L2" s="32"/>
      <c r="M2" s="32"/>
      <c r="N2" s="9"/>
      <c r="O2" s="9"/>
      <c r="P2" s="9"/>
      <c r="Q2" s="9"/>
      <c r="R2" s="9"/>
    </row>
    <row r="3" spans="1:18" ht="19.899999999999999" customHeight="1" thickBot="1" x14ac:dyDescent="0.4">
      <c r="A3" s="9"/>
      <c r="B3" s="9"/>
      <c r="C3" s="30"/>
      <c r="D3" s="30"/>
      <c r="E3" s="30"/>
      <c r="F3" s="30"/>
      <c r="G3" s="30"/>
      <c r="H3" s="30"/>
      <c r="I3" s="30"/>
      <c r="J3" s="30"/>
      <c r="K3" s="31"/>
      <c r="L3" s="32"/>
      <c r="M3" s="32"/>
      <c r="N3" s="9"/>
      <c r="O3" s="9"/>
      <c r="P3" s="9"/>
      <c r="Q3" s="9"/>
      <c r="R3" s="9"/>
    </row>
    <row r="4" spans="1:18" ht="35.25" customHeight="1" thickBot="1" x14ac:dyDescent="0.4">
      <c r="A4" s="153" t="s">
        <v>52</v>
      </c>
      <c r="B4" s="154"/>
      <c r="C4" s="155" t="s">
        <v>1</v>
      </c>
      <c r="D4" s="156"/>
      <c r="E4" s="156"/>
      <c r="F4" s="156"/>
      <c r="G4" s="157"/>
      <c r="H4" s="157"/>
      <c r="I4" s="158"/>
      <c r="J4" s="73" t="s">
        <v>2</v>
      </c>
      <c r="K4" s="197" t="s">
        <v>3</v>
      </c>
      <c r="L4" s="198"/>
      <c r="M4" s="199"/>
      <c r="N4" s="9"/>
      <c r="O4" s="162" t="s">
        <v>4</v>
      </c>
      <c r="P4" s="163"/>
      <c r="Q4" s="164"/>
      <c r="R4" s="9"/>
    </row>
    <row r="5" spans="1:18" ht="36" customHeight="1" thickBot="1" x14ac:dyDescent="0.4">
      <c r="A5" s="76" t="s">
        <v>5</v>
      </c>
      <c r="B5" s="40" t="s">
        <v>6</v>
      </c>
      <c r="C5" s="45" t="s">
        <v>7</v>
      </c>
      <c r="D5" s="38" t="s">
        <v>8</v>
      </c>
      <c r="E5" s="38" t="s">
        <v>9</v>
      </c>
      <c r="F5" s="38" t="s">
        <v>10</v>
      </c>
      <c r="G5" s="38" t="s">
        <v>11</v>
      </c>
      <c r="H5" s="39" t="s">
        <v>55</v>
      </c>
      <c r="I5" s="40" t="s">
        <v>12</v>
      </c>
      <c r="J5" s="54" t="s">
        <v>13</v>
      </c>
      <c r="K5" s="22" t="s">
        <v>14</v>
      </c>
      <c r="L5" s="46" t="s">
        <v>15</v>
      </c>
      <c r="M5" s="47" t="s">
        <v>16</v>
      </c>
      <c r="N5" s="9"/>
      <c r="O5" s="83" t="s">
        <v>17</v>
      </c>
      <c r="P5" s="2">
        <v>9</v>
      </c>
      <c r="Q5" s="3" t="s">
        <v>18</v>
      </c>
      <c r="R5" s="9"/>
    </row>
    <row r="6" spans="1:18" ht="16.5" x14ac:dyDescent="0.35">
      <c r="A6" s="51">
        <v>1</v>
      </c>
      <c r="B6" s="24">
        <f>(5+(5*A6))</f>
        <v>10</v>
      </c>
      <c r="C6" s="24">
        <f>'Árlista 2024.01.01'!$C$15</f>
        <v>230</v>
      </c>
      <c r="D6" s="24">
        <f t="shared" ref="D6:D11" si="0">A6*$P$5+$P$6</f>
        <v>25</v>
      </c>
      <c r="E6" s="24">
        <f t="shared" ref="E6:E15" si="1">A6*$P$7</f>
        <v>12</v>
      </c>
      <c r="F6" s="25">
        <f>(($P$16/10080)*$Q$15)</f>
        <v>317.46785714285716</v>
      </c>
      <c r="G6" s="25">
        <f>($Q$27/$M$17)</f>
        <v>0</v>
      </c>
      <c r="H6" s="25">
        <f>'Árlista 2024.01.01'!$C$20</f>
        <v>1135</v>
      </c>
      <c r="I6" s="113">
        <f>SUM(C6:H6)</f>
        <v>1719.4678571428572</v>
      </c>
      <c r="J6" s="41">
        <f>'Árlista 2024.01.01'!$C$5+'Árlista 2024.01.01'!$C$6*('Ajánlott + Tértivevényes'!A6-1)+'Árlista 2024.01.01'!$C$11</f>
        <v>1433</v>
      </c>
      <c r="K6" s="140">
        <f>I6-J6</f>
        <v>286.46785714285716</v>
      </c>
      <c r="L6" s="124">
        <f t="shared" ref="L6:L15" si="2">(K6*$M$17)</f>
        <v>286467.85714285716</v>
      </c>
      <c r="M6" s="140">
        <f>(12*L6)</f>
        <v>3437614.2857142859</v>
      </c>
      <c r="N6" s="26"/>
      <c r="O6" s="4" t="s">
        <v>19</v>
      </c>
      <c r="P6" s="2">
        <v>16</v>
      </c>
      <c r="Q6" s="5" t="s">
        <v>18</v>
      </c>
      <c r="R6" s="9"/>
    </row>
    <row r="7" spans="1:18" ht="16.5" x14ac:dyDescent="0.35">
      <c r="A7" s="52">
        <v>2</v>
      </c>
      <c r="B7" s="23">
        <f t="shared" ref="B7:B11" si="3">(5+(5*A7))</f>
        <v>15</v>
      </c>
      <c r="C7" s="23">
        <f>'Árlista 2024.01.01'!$C$15</f>
        <v>230</v>
      </c>
      <c r="D7" s="23">
        <f t="shared" si="0"/>
        <v>34</v>
      </c>
      <c r="E7" s="23">
        <f t="shared" si="1"/>
        <v>24</v>
      </c>
      <c r="F7" s="27">
        <f t="shared" ref="F7:F15" si="4">(($P$16/10080)*$Q$15)</f>
        <v>317.46785714285716</v>
      </c>
      <c r="G7" s="27">
        <f t="shared" ref="G7:G15" si="5">($Q$27/$M$17)</f>
        <v>0</v>
      </c>
      <c r="H7" s="27">
        <f>'Árlista 2024.01.01'!$C$20</f>
        <v>1135</v>
      </c>
      <c r="I7" s="27">
        <f t="shared" ref="I7:I15" si="6">SUM(C7:H7)</f>
        <v>1740.4678571428572</v>
      </c>
      <c r="J7" s="42">
        <f>'Árlista 2024.01.01'!$C$5+'Árlista 2024.01.01'!$C$6*('Ajánlott + Tértivevényes'!A7-1)+'Árlista 2024.01.01'!$C$11</f>
        <v>1482</v>
      </c>
      <c r="K7" s="141">
        <f t="shared" ref="K7:K15" si="7">I7-J7</f>
        <v>258.46785714285716</v>
      </c>
      <c r="L7" s="127">
        <f t="shared" si="2"/>
        <v>258467.85714285716</v>
      </c>
      <c r="M7" s="141">
        <f t="shared" ref="M7:M15" si="8">(12*L7)</f>
        <v>3101614.2857142859</v>
      </c>
      <c r="N7" s="26"/>
      <c r="O7" s="4" t="s">
        <v>20</v>
      </c>
      <c r="P7" s="2">
        <v>12</v>
      </c>
      <c r="Q7" s="5" t="s">
        <v>21</v>
      </c>
      <c r="R7" s="9"/>
    </row>
    <row r="8" spans="1:18" ht="17.25" thickBot="1" x14ac:dyDescent="0.4">
      <c r="A8" s="52">
        <v>3</v>
      </c>
      <c r="B8" s="23">
        <f t="shared" si="3"/>
        <v>20</v>
      </c>
      <c r="C8" s="23">
        <f>'Árlista 2024.01.01'!$C$15</f>
        <v>230</v>
      </c>
      <c r="D8" s="23">
        <f t="shared" si="0"/>
        <v>43</v>
      </c>
      <c r="E8" s="23">
        <f t="shared" si="1"/>
        <v>36</v>
      </c>
      <c r="F8" s="27">
        <f t="shared" si="4"/>
        <v>317.46785714285716</v>
      </c>
      <c r="G8" s="27">
        <f t="shared" si="5"/>
        <v>0</v>
      </c>
      <c r="H8" s="27">
        <f>'Árlista 2024.01.01'!$C$20</f>
        <v>1135</v>
      </c>
      <c r="I8" s="27">
        <f t="shared" si="6"/>
        <v>1761.4678571428572</v>
      </c>
      <c r="J8" s="42">
        <f>'Árlista 2024.01.01'!$C$5+'Árlista 2024.01.01'!$C$6*('Ajánlott + Tértivevényes'!A8-1)+'Árlista 2024.01.01'!$C$11</f>
        <v>1531</v>
      </c>
      <c r="K8" s="141">
        <f t="shared" si="7"/>
        <v>230.46785714285716</v>
      </c>
      <c r="L8" s="127">
        <f t="shared" si="2"/>
        <v>230467.85714285716</v>
      </c>
      <c r="M8" s="141">
        <f t="shared" si="8"/>
        <v>2765614.2857142859</v>
      </c>
      <c r="N8" s="26"/>
      <c r="O8" s="6" t="s">
        <v>22</v>
      </c>
      <c r="P8" s="7">
        <v>129</v>
      </c>
      <c r="Q8" s="8" t="s">
        <v>18</v>
      </c>
      <c r="R8" s="9"/>
    </row>
    <row r="9" spans="1:18" ht="17.25" thickBot="1" x14ac:dyDescent="0.4">
      <c r="A9" s="52">
        <v>4</v>
      </c>
      <c r="B9" s="23">
        <f t="shared" si="3"/>
        <v>25</v>
      </c>
      <c r="C9" s="23">
        <f>'Árlista 2024.01.01'!$C$15</f>
        <v>230</v>
      </c>
      <c r="D9" s="23">
        <f t="shared" si="0"/>
        <v>52</v>
      </c>
      <c r="E9" s="23">
        <f t="shared" si="1"/>
        <v>48</v>
      </c>
      <c r="F9" s="27">
        <f t="shared" si="4"/>
        <v>317.46785714285716</v>
      </c>
      <c r="G9" s="27">
        <f t="shared" si="5"/>
        <v>0</v>
      </c>
      <c r="H9" s="27">
        <f>'Árlista 2024.01.01'!$C$20</f>
        <v>1135</v>
      </c>
      <c r="I9" s="27">
        <f t="shared" si="6"/>
        <v>1782.4678571428572</v>
      </c>
      <c r="J9" s="42">
        <f>'Árlista 2024.01.01'!$C$5+'Árlista 2024.01.01'!$C$6*('Ajánlott + Tértivevényes'!A9-1)+'Árlista 2024.01.01'!$C$11</f>
        <v>1580</v>
      </c>
      <c r="K9" s="141">
        <f t="shared" si="7"/>
        <v>202.46785714285716</v>
      </c>
      <c r="L9" s="127">
        <f t="shared" si="2"/>
        <v>202467.85714285716</v>
      </c>
      <c r="M9" s="141">
        <f t="shared" si="8"/>
        <v>2429614.2857142859</v>
      </c>
      <c r="N9" s="26"/>
      <c r="O9" s="9"/>
      <c r="P9" s="9"/>
      <c r="Q9" s="9"/>
      <c r="R9" s="9"/>
    </row>
    <row r="10" spans="1:18" ht="16.5" x14ac:dyDescent="0.35">
      <c r="A10" s="52">
        <v>5</v>
      </c>
      <c r="B10" s="23">
        <f t="shared" si="3"/>
        <v>30</v>
      </c>
      <c r="C10" s="23">
        <f>'Árlista 2024.01.01'!$C$15</f>
        <v>230</v>
      </c>
      <c r="D10" s="23">
        <f t="shared" si="0"/>
        <v>61</v>
      </c>
      <c r="E10" s="23">
        <f t="shared" si="1"/>
        <v>60</v>
      </c>
      <c r="F10" s="27">
        <f t="shared" si="4"/>
        <v>317.46785714285716</v>
      </c>
      <c r="G10" s="27">
        <f t="shared" si="5"/>
        <v>0</v>
      </c>
      <c r="H10" s="27">
        <f>'Árlista 2024.01.01'!$C$20</f>
        <v>1135</v>
      </c>
      <c r="I10" s="27">
        <f t="shared" si="6"/>
        <v>1803.4678571428572</v>
      </c>
      <c r="J10" s="42">
        <f>'Árlista 2024.01.01'!$C$5+'Árlista 2024.01.01'!$C$6*('Ajánlott + Tértivevényes'!A10-1)+'Árlista 2024.01.01'!$C$11</f>
        <v>1629</v>
      </c>
      <c r="K10" s="141">
        <f t="shared" si="7"/>
        <v>174.46785714285716</v>
      </c>
      <c r="L10" s="127">
        <f t="shared" si="2"/>
        <v>174467.85714285716</v>
      </c>
      <c r="M10" s="141">
        <f t="shared" si="8"/>
        <v>2093614.2857142859</v>
      </c>
      <c r="N10" s="26"/>
      <c r="O10" s="162" t="s">
        <v>23</v>
      </c>
      <c r="P10" s="163"/>
      <c r="Q10" s="164"/>
      <c r="R10" s="9"/>
    </row>
    <row r="11" spans="1:18" ht="16.5" x14ac:dyDescent="0.35">
      <c r="A11" s="52">
        <v>6</v>
      </c>
      <c r="B11" s="23">
        <f t="shared" si="3"/>
        <v>35</v>
      </c>
      <c r="C11" s="23">
        <f>'Árlista 2024.01.01'!$C$15</f>
        <v>230</v>
      </c>
      <c r="D11" s="23">
        <f t="shared" si="0"/>
        <v>70</v>
      </c>
      <c r="E11" s="23">
        <f t="shared" si="1"/>
        <v>72</v>
      </c>
      <c r="F11" s="27">
        <f t="shared" si="4"/>
        <v>317.46785714285716</v>
      </c>
      <c r="G11" s="27">
        <f t="shared" si="5"/>
        <v>0</v>
      </c>
      <c r="H11" s="27">
        <f>'Árlista 2024.01.01'!$C$20</f>
        <v>1135</v>
      </c>
      <c r="I11" s="27">
        <f t="shared" si="6"/>
        <v>1824.4678571428572</v>
      </c>
      <c r="J11" s="42">
        <f>'Árlista 2024.01.01'!$C$5+'Árlista 2024.01.01'!$C$6*('Ajánlott + Tértivevényes'!A11-1)+'Árlista 2024.01.01'!$C$11</f>
        <v>1678</v>
      </c>
      <c r="K11" s="141">
        <f t="shared" si="7"/>
        <v>146.46785714285716</v>
      </c>
      <c r="L11" s="127">
        <f t="shared" si="2"/>
        <v>146467.85714285716</v>
      </c>
      <c r="M11" s="141">
        <f t="shared" si="8"/>
        <v>1757614.2857142859</v>
      </c>
      <c r="N11" s="26"/>
      <c r="O11" s="165" t="s">
        <v>24</v>
      </c>
      <c r="P11" s="166"/>
      <c r="Q11" s="10">
        <v>2</v>
      </c>
      <c r="R11" s="9"/>
    </row>
    <row r="12" spans="1:18" ht="16.5" x14ac:dyDescent="0.35">
      <c r="A12" s="52">
        <v>7</v>
      </c>
      <c r="B12" s="23">
        <f>(14+(5*A12))</f>
        <v>49</v>
      </c>
      <c r="C12" s="23">
        <f>'Árlista 2024.01.01'!$C$15</f>
        <v>230</v>
      </c>
      <c r="D12" s="23">
        <f>A12*$P$5+$P$8</f>
        <v>192</v>
      </c>
      <c r="E12" s="23">
        <f t="shared" si="1"/>
        <v>84</v>
      </c>
      <c r="F12" s="27">
        <f t="shared" si="4"/>
        <v>317.46785714285716</v>
      </c>
      <c r="G12" s="27">
        <f t="shared" si="5"/>
        <v>0</v>
      </c>
      <c r="H12" s="27">
        <f>'Árlista 2024.01.01'!$C$20</f>
        <v>1135</v>
      </c>
      <c r="I12" s="27">
        <f t="shared" si="6"/>
        <v>1958.4678571428572</v>
      </c>
      <c r="J12" s="42">
        <f>'Árlista 2024.01.01'!$C$5+'Árlista 2024.01.01'!$C$6*('Ajánlott + Tértivevényes'!A12-1)+'Árlista 2024.01.01'!$C$11+'Árlista 2024.01.01'!$C$8</f>
        <v>1867</v>
      </c>
      <c r="K12" s="141">
        <f t="shared" si="7"/>
        <v>91.467857142857156</v>
      </c>
      <c r="L12" s="127">
        <f t="shared" si="2"/>
        <v>91467.857142857159</v>
      </c>
      <c r="M12" s="141">
        <f t="shared" si="8"/>
        <v>1097614.2857142859</v>
      </c>
      <c r="N12" s="26"/>
      <c r="O12" s="165" t="s">
        <v>25</v>
      </c>
      <c r="P12" s="166"/>
      <c r="Q12" s="10">
        <v>1</v>
      </c>
      <c r="R12" s="9"/>
    </row>
    <row r="13" spans="1:18" ht="16.5" x14ac:dyDescent="0.35">
      <c r="A13" s="52">
        <v>8</v>
      </c>
      <c r="B13" s="23">
        <f t="shared" ref="B13:B15" si="9">(14+(5*A13))</f>
        <v>54</v>
      </c>
      <c r="C13" s="23">
        <f>'Árlista 2024.01.01'!$C$16</f>
        <v>690</v>
      </c>
      <c r="D13" s="23">
        <f>A13*$P$5+$P$8</f>
        <v>201</v>
      </c>
      <c r="E13" s="23">
        <f t="shared" si="1"/>
        <v>96</v>
      </c>
      <c r="F13" s="27">
        <f t="shared" si="4"/>
        <v>317.46785714285716</v>
      </c>
      <c r="G13" s="27">
        <f t="shared" si="5"/>
        <v>0</v>
      </c>
      <c r="H13" s="27">
        <f>'Árlista 2024.01.01'!$C$20</f>
        <v>1135</v>
      </c>
      <c r="I13" s="27">
        <f t="shared" si="6"/>
        <v>2439.4678571428572</v>
      </c>
      <c r="J13" s="42">
        <f>'Árlista 2024.01.01'!$C$5+'Árlista 2024.01.01'!$C$6*('Ajánlott + Tértivevényes'!A13-1)+'Árlista 2024.01.01'!$C$11+'Árlista 2024.01.01'!$C$8</f>
        <v>1916</v>
      </c>
      <c r="K13" s="141">
        <f t="shared" si="7"/>
        <v>523.46785714285716</v>
      </c>
      <c r="L13" s="127">
        <f t="shared" si="2"/>
        <v>523467.85714285716</v>
      </c>
      <c r="M13" s="141">
        <f t="shared" si="8"/>
        <v>6281614.2857142854</v>
      </c>
      <c r="N13" s="26"/>
      <c r="O13" s="165" t="s">
        <v>26</v>
      </c>
      <c r="P13" s="166"/>
      <c r="Q13" s="10">
        <v>3</v>
      </c>
      <c r="R13" s="9"/>
    </row>
    <row r="14" spans="1:18" ht="15.75" customHeight="1" thickBot="1" x14ac:dyDescent="0.4">
      <c r="A14" s="52">
        <v>9</v>
      </c>
      <c r="B14" s="23">
        <f t="shared" si="9"/>
        <v>59</v>
      </c>
      <c r="C14" s="23">
        <f>'Árlista 2024.01.01'!$C$16</f>
        <v>690</v>
      </c>
      <c r="D14" s="23">
        <f>A14*$P$5+$P$8</f>
        <v>210</v>
      </c>
      <c r="E14" s="23">
        <f t="shared" si="1"/>
        <v>108</v>
      </c>
      <c r="F14" s="27">
        <f t="shared" si="4"/>
        <v>317.46785714285716</v>
      </c>
      <c r="G14" s="27">
        <f t="shared" si="5"/>
        <v>0</v>
      </c>
      <c r="H14" s="27">
        <f>'Árlista 2024.01.01'!$C$20</f>
        <v>1135</v>
      </c>
      <c r="I14" s="27">
        <f t="shared" si="6"/>
        <v>2460.4678571428572</v>
      </c>
      <c r="J14" s="42">
        <f>'Árlista 2024.01.01'!$C$5+'Árlista 2024.01.01'!$C$6*('Ajánlott + Tértivevényes'!A14-1)+'Árlista 2024.01.01'!$C$11+'Árlista 2024.01.01'!$C$8</f>
        <v>1965</v>
      </c>
      <c r="K14" s="141">
        <f t="shared" si="7"/>
        <v>495.46785714285716</v>
      </c>
      <c r="L14" s="127">
        <f t="shared" si="2"/>
        <v>495467.85714285716</v>
      </c>
      <c r="M14" s="141">
        <f t="shared" si="8"/>
        <v>5945614.2857142854</v>
      </c>
      <c r="N14" s="26"/>
      <c r="O14" s="167" t="s">
        <v>27</v>
      </c>
      <c r="P14" s="168"/>
      <c r="Q14" s="96">
        <v>3</v>
      </c>
      <c r="R14" s="9"/>
    </row>
    <row r="15" spans="1:18" ht="17.25" thickBot="1" x14ac:dyDescent="0.4">
      <c r="A15" s="53">
        <v>10</v>
      </c>
      <c r="B15" s="28">
        <f t="shared" si="9"/>
        <v>64</v>
      </c>
      <c r="C15" s="28">
        <f>'Árlista 2024.01.01'!$C$16</f>
        <v>690</v>
      </c>
      <c r="D15" s="28">
        <f>A15*$P$5+$P$8</f>
        <v>219</v>
      </c>
      <c r="E15" s="28">
        <f t="shared" si="1"/>
        <v>120</v>
      </c>
      <c r="F15" s="29">
        <f t="shared" si="4"/>
        <v>317.46785714285716</v>
      </c>
      <c r="G15" s="29">
        <f t="shared" si="5"/>
        <v>0</v>
      </c>
      <c r="H15" s="29">
        <f>'Árlista 2024.01.01'!$C$20</f>
        <v>1135</v>
      </c>
      <c r="I15" s="29">
        <f t="shared" si="6"/>
        <v>2481.4678571428572</v>
      </c>
      <c r="J15" s="43">
        <f>'Árlista 2024.01.01'!$C$5+'Árlista 2024.01.01'!$C$6*('Ajánlott + Tértivevényes'!A15-1)+'Árlista 2024.01.01'!$C$11+'Árlista 2024.01.01'!$C$8</f>
        <v>2014</v>
      </c>
      <c r="K15" s="142">
        <f t="shared" si="7"/>
        <v>467.46785714285716</v>
      </c>
      <c r="L15" s="130">
        <f t="shared" si="2"/>
        <v>467467.85714285716</v>
      </c>
      <c r="M15" s="142">
        <f t="shared" si="8"/>
        <v>5609614.2857142854</v>
      </c>
      <c r="N15" s="26"/>
      <c r="O15" s="169" t="s">
        <v>28</v>
      </c>
      <c r="P15" s="170"/>
      <c r="Q15" s="11">
        <f>SUM(Q11:Q14)</f>
        <v>9</v>
      </c>
      <c r="R15" s="9"/>
    </row>
    <row r="16" spans="1:18" ht="17.25" thickBot="1" x14ac:dyDescent="0.4">
      <c r="A16" s="9"/>
      <c r="B16" s="9"/>
      <c r="C16" s="30"/>
      <c r="D16" s="30"/>
      <c r="E16" s="30"/>
      <c r="F16" s="30"/>
      <c r="G16" s="30"/>
      <c r="H16" s="30"/>
      <c r="I16" s="30"/>
      <c r="J16" s="30"/>
      <c r="K16" s="31"/>
      <c r="L16" s="32"/>
      <c r="M16" s="32"/>
      <c r="N16" s="9"/>
      <c r="O16" s="12" t="s">
        <v>29</v>
      </c>
      <c r="P16" s="171">
        <v>355564</v>
      </c>
      <c r="Q16" s="172"/>
      <c r="R16" s="9"/>
    </row>
    <row r="17" spans="1:18" ht="17.25" thickBot="1" x14ac:dyDescent="0.4">
      <c r="A17" s="9"/>
      <c r="B17" s="9"/>
      <c r="C17" s="30"/>
      <c r="D17" s="30"/>
      <c r="E17" s="30"/>
      <c r="F17" s="30"/>
      <c r="G17" s="30"/>
      <c r="H17" s="30"/>
      <c r="I17" s="30"/>
      <c r="J17" s="182" t="s">
        <v>38</v>
      </c>
      <c r="K17" s="183"/>
      <c r="L17" s="184"/>
      <c r="M17" s="36">
        <v>1000</v>
      </c>
      <c r="N17" s="9"/>
      <c r="O17" s="9"/>
      <c r="P17" s="9"/>
      <c r="Q17" s="9"/>
      <c r="R17" s="9"/>
    </row>
    <row r="18" spans="1:18" ht="17.25" thickBot="1" x14ac:dyDescent="0.4">
      <c r="A18" s="33" t="s">
        <v>37</v>
      </c>
      <c r="B18" s="34"/>
      <c r="C18" s="35"/>
      <c r="D18" s="35"/>
      <c r="E18" s="35"/>
      <c r="F18" s="33"/>
      <c r="G18" s="30"/>
      <c r="H18" s="30"/>
      <c r="I18" s="30"/>
      <c r="J18" s="30"/>
      <c r="K18" s="31"/>
      <c r="L18" s="32"/>
      <c r="M18" s="32"/>
      <c r="N18" s="9"/>
      <c r="O18" s="150" t="s">
        <v>30</v>
      </c>
      <c r="P18" s="151"/>
      <c r="Q18" s="152"/>
      <c r="R18" s="9"/>
    </row>
    <row r="19" spans="1:18" ht="15" customHeight="1" x14ac:dyDescent="0.35">
      <c r="A19" s="37" t="s">
        <v>39</v>
      </c>
      <c r="B19" s="9"/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9"/>
      <c r="O19" s="173" t="s">
        <v>31</v>
      </c>
      <c r="P19" s="174"/>
      <c r="Q19" s="177">
        <v>0</v>
      </c>
      <c r="R19" s="9"/>
    </row>
    <row r="20" spans="1:18" ht="16.5" x14ac:dyDescent="0.35">
      <c r="A20" s="9" t="s">
        <v>40</v>
      </c>
      <c r="B20" s="9"/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9"/>
      <c r="O20" s="175"/>
      <c r="P20" s="176"/>
      <c r="Q20" s="178"/>
      <c r="R20" s="9"/>
    </row>
    <row r="21" spans="1:18" ht="15" customHeight="1" x14ac:dyDescent="0.35">
      <c r="A21" s="9" t="s">
        <v>41</v>
      </c>
      <c r="B21" s="9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9"/>
      <c r="O21" s="179" t="s">
        <v>32</v>
      </c>
      <c r="P21" s="180"/>
      <c r="Q21" s="181">
        <v>0</v>
      </c>
      <c r="R21" s="9"/>
    </row>
    <row r="22" spans="1:18" ht="16.5" x14ac:dyDescent="0.35">
      <c r="A22" s="9"/>
      <c r="B22" s="9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N22" s="9"/>
      <c r="O22" s="179"/>
      <c r="P22" s="180"/>
      <c r="Q22" s="181"/>
      <c r="R22" s="9"/>
    </row>
    <row r="23" spans="1:18" ht="16.5" x14ac:dyDescent="0.35">
      <c r="A23" s="9" t="s">
        <v>42</v>
      </c>
      <c r="B23" s="9"/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9"/>
      <c r="O23" s="13" t="s">
        <v>33</v>
      </c>
      <c r="P23" s="14"/>
      <c r="Q23" s="15">
        <v>0</v>
      </c>
      <c r="R23" s="9"/>
    </row>
    <row r="24" spans="1:18" ht="16.5" x14ac:dyDescent="0.35">
      <c r="A24" s="9" t="s">
        <v>43</v>
      </c>
      <c r="B24" s="9"/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9"/>
      <c r="O24" s="16" t="s">
        <v>34</v>
      </c>
      <c r="P24" s="17"/>
      <c r="Q24" s="84">
        <v>0</v>
      </c>
      <c r="R24" s="9"/>
    </row>
    <row r="25" spans="1:18" ht="16.5" x14ac:dyDescent="0.35">
      <c r="A25" s="9" t="s">
        <v>44</v>
      </c>
      <c r="B25" s="9"/>
      <c r="C25" s="30"/>
      <c r="D25" s="30"/>
      <c r="E25" s="30"/>
      <c r="F25" s="30"/>
      <c r="G25" s="30"/>
      <c r="H25" s="30"/>
      <c r="I25" s="30"/>
      <c r="J25" s="30"/>
      <c r="K25" s="31"/>
      <c r="L25" s="32"/>
      <c r="M25" s="32"/>
      <c r="N25" s="9"/>
      <c r="O25" s="16" t="s">
        <v>35</v>
      </c>
      <c r="P25" s="17"/>
      <c r="Q25" s="18">
        <v>0</v>
      </c>
      <c r="R25" s="9"/>
    </row>
    <row r="26" spans="1:18" ht="16.5" x14ac:dyDescent="0.35">
      <c r="A26" s="9"/>
      <c r="B26" s="9"/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9"/>
      <c r="O26" s="16" t="s">
        <v>36</v>
      </c>
      <c r="P26" s="17"/>
      <c r="Q26" s="18">
        <v>0</v>
      </c>
      <c r="R26" s="9"/>
    </row>
    <row r="27" spans="1:18" ht="17.25" thickBot="1" x14ac:dyDescent="0.4">
      <c r="A27" s="9" t="s">
        <v>45</v>
      </c>
      <c r="B27" s="9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9"/>
      <c r="O27" s="19" t="s">
        <v>28</v>
      </c>
      <c r="P27" s="20"/>
      <c r="Q27" s="21">
        <f>SUM(Q19:Q26)</f>
        <v>0</v>
      </c>
      <c r="R27" s="9"/>
    </row>
    <row r="28" spans="1:18" ht="16.5" x14ac:dyDescent="0.35">
      <c r="A28" s="9" t="s">
        <v>46</v>
      </c>
      <c r="B28" s="9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9"/>
      <c r="O28" s="9"/>
      <c r="P28" s="9"/>
      <c r="Q28" s="9"/>
      <c r="R28" s="9"/>
    </row>
    <row r="29" spans="1:18" ht="16.5" x14ac:dyDescent="0.35">
      <c r="A29" s="9"/>
      <c r="B29" s="9"/>
      <c r="C29" s="30"/>
      <c r="D29" s="30"/>
      <c r="E29" s="30"/>
      <c r="F29" s="30"/>
      <c r="G29" s="30"/>
      <c r="H29" s="30"/>
      <c r="I29" s="30"/>
      <c r="J29" s="30"/>
      <c r="K29" s="31"/>
      <c r="L29" s="32"/>
      <c r="M29" s="32"/>
      <c r="N29" s="9"/>
      <c r="O29" s="9"/>
      <c r="P29" s="9"/>
      <c r="Q29" s="9"/>
      <c r="R29" s="9"/>
    </row>
    <row r="30" spans="1:18" ht="16.5" x14ac:dyDescent="0.35">
      <c r="A30" s="9"/>
      <c r="B30" s="9"/>
      <c r="C30" s="30"/>
      <c r="D30" s="30"/>
      <c r="E30" s="30"/>
      <c r="F30" s="30"/>
      <c r="G30" s="30"/>
      <c r="H30" s="30"/>
      <c r="I30" s="30"/>
      <c r="J30" s="30"/>
      <c r="K30" s="31"/>
      <c r="L30" s="32"/>
      <c r="M30" s="32"/>
      <c r="N30" s="9"/>
      <c r="O30" s="9"/>
      <c r="P30" s="9"/>
      <c r="Q30" s="9"/>
      <c r="R30" s="9"/>
    </row>
  </sheetData>
  <mergeCells count="17">
    <mergeCell ref="O18:Q18"/>
    <mergeCell ref="O19:P20"/>
    <mergeCell ref="Q19:Q20"/>
    <mergeCell ref="O21:P22"/>
    <mergeCell ref="Q21:Q22"/>
    <mergeCell ref="J17:L17"/>
    <mergeCell ref="A4:B4"/>
    <mergeCell ref="C4:I4"/>
    <mergeCell ref="K4:M4"/>
    <mergeCell ref="O4:Q4"/>
    <mergeCell ref="O10:Q10"/>
    <mergeCell ref="O11:P11"/>
    <mergeCell ref="O12:P12"/>
    <mergeCell ref="O13:P13"/>
    <mergeCell ref="O14:P14"/>
    <mergeCell ref="O15:P15"/>
    <mergeCell ref="P16:Q16"/>
  </mergeCells>
  <conditionalFormatting sqref="K6:M15">
    <cfRule type="cellIs" dxfId="2" priority="1" operator="lessThan">
      <formula>0</formula>
    </cfRule>
    <cfRule type="cellIs" dxfId="1" priority="2" operator="greaterThanOrEqual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7F8F-999D-485A-AA13-93E828426202}">
  <dimension ref="A1:J27"/>
  <sheetViews>
    <sheetView zoomScale="120" zoomScaleNormal="120" workbookViewId="0">
      <selection activeCell="C19" sqref="C19"/>
    </sheetView>
  </sheetViews>
  <sheetFormatPr defaultRowHeight="15.75" x14ac:dyDescent="0.25"/>
  <cols>
    <col min="1" max="1" width="53.28515625" style="55" customWidth="1"/>
    <col min="2" max="2" width="0.85546875" style="55" customWidth="1"/>
    <col min="3" max="3" width="25.7109375" style="55" customWidth="1"/>
    <col min="4" max="4" width="25.28515625" style="55" customWidth="1"/>
    <col min="5" max="5" width="2.85546875" customWidth="1"/>
    <col min="6" max="6" width="2.140625" hidden="1" customWidth="1"/>
    <col min="7" max="9" width="1.7109375" hidden="1" customWidth="1"/>
    <col min="10" max="10" width="34" hidden="1" customWidth="1"/>
  </cols>
  <sheetData>
    <row r="1" spans="1:9" ht="64.150000000000006" customHeight="1" thickBot="1" x14ac:dyDescent="0.3"/>
    <row r="2" spans="1:9" s="69" customFormat="1" ht="29.65" customHeight="1" thickBot="1" x14ac:dyDescent="0.35">
      <c r="A2" s="89" t="s">
        <v>56</v>
      </c>
      <c r="B2" s="72"/>
      <c r="C2" s="200" t="s">
        <v>57</v>
      </c>
      <c r="D2" s="201"/>
      <c r="E2" s="68"/>
      <c r="G2" s="202" t="s">
        <v>4</v>
      </c>
      <c r="H2" s="203"/>
      <c r="I2" s="204"/>
    </row>
    <row r="3" spans="1:9" s="69" customFormat="1" ht="39.4" customHeight="1" thickBot="1" x14ac:dyDescent="0.5">
      <c r="A3" s="89" t="s">
        <v>58</v>
      </c>
      <c r="B3" s="66"/>
      <c r="C3" s="67" t="s">
        <v>59</v>
      </c>
      <c r="D3" s="67" t="s">
        <v>60</v>
      </c>
      <c r="E3" s="68"/>
      <c r="G3" s="70" t="s">
        <v>17</v>
      </c>
      <c r="H3" s="2">
        <v>9</v>
      </c>
      <c r="I3" s="71" t="s">
        <v>18</v>
      </c>
    </row>
    <row r="4" spans="1:9" ht="16.149999999999999" customHeight="1" thickBot="1" x14ac:dyDescent="0.4">
      <c r="A4" s="56" t="s">
        <v>61</v>
      </c>
      <c r="B4" s="57"/>
      <c r="C4" s="57"/>
      <c r="D4" s="57"/>
      <c r="E4" s="1"/>
      <c r="G4" s="4" t="s">
        <v>19</v>
      </c>
      <c r="H4" s="2">
        <v>16</v>
      </c>
      <c r="I4" s="5" t="s">
        <v>18</v>
      </c>
    </row>
    <row r="5" spans="1:9" ht="48" thickBot="1" x14ac:dyDescent="0.4">
      <c r="A5" s="58" t="s">
        <v>62</v>
      </c>
      <c r="B5" s="59"/>
      <c r="C5" s="111">
        <v>298</v>
      </c>
      <c r="D5" s="112">
        <v>1200</v>
      </c>
      <c r="E5" s="1"/>
      <c r="G5" s="4" t="s">
        <v>20</v>
      </c>
      <c r="H5" s="2">
        <v>10</v>
      </c>
      <c r="I5" s="5" t="s">
        <v>21</v>
      </c>
    </row>
    <row r="6" spans="1:9" ht="32.25" thickBot="1" x14ac:dyDescent="0.4">
      <c r="A6" s="61" t="s">
        <v>63</v>
      </c>
      <c r="B6" s="59"/>
      <c r="C6" s="143">
        <v>49</v>
      </c>
      <c r="D6" s="112">
        <v>85</v>
      </c>
      <c r="E6" s="1"/>
      <c r="G6" s="6" t="s">
        <v>22</v>
      </c>
      <c r="H6" s="7">
        <v>129</v>
      </c>
      <c r="I6" s="8" t="s">
        <v>18</v>
      </c>
    </row>
    <row r="7" spans="1:9" ht="25.15" customHeight="1" thickBot="1" x14ac:dyDescent="0.4">
      <c r="A7" s="62" t="s">
        <v>64</v>
      </c>
      <c r="B7" s="59"/>
      <c r="C7" s="112">
        <v>29.133800000000001</v>
      </c>
      <c r="D7" s="112">
        <v>29.133800000000001</v>
      </c>
      <c r="E7" s="1"/>
      <c r="G7" s="9"/>
      <c r="H7" s="9"/>
      <c r="I7" s="9"/>
    </row>
    <row r="8" spans="1:9" ht="25.15" customHeight="1" thickBot="1" x14ac:dyDescent="0.3">
      <c r="A8" s="62" t="s">
        <v>65</v>
      </c>
      <c r="B8" s="63"/>
      <c r="C8" s="112">
        <v>140</v>
      </c>
      <c r="D8" s="112">
        <v>1500</v>
      </c>
      <c r="E8" s="1"/>
      <c r="G8" s="162" t="s">
        <v>66</v>
      </c>
      <c r="H8" s="163"/>
      <c r="I8" s="164"/>
    </row>
    <row r="9" spans="1:9" ht="25.15" customHeight="1" thickBot="1" x14ac:dyDescent="0.4">
      <c r="A9" s="62" t="s">
        <v>67</v>
      </c>
      <c r="B9" s="59"/>
      <c r="C9" s="112">
        <v>98</v>
      </c>
      <c r="D9" s="143">
        <v>200</v>
      </c>
      <c r="E9" s="1"/>
      <c r="G9" s="165" t="s">
        <v>24</v>
      </c>
      <c r="H9" s="166"/>
      <c r="I9" s="10">
        <v>2</v>
      </c>
    </row>
    <row r="10" spans="1:9" ht="25.15" customHeight="1" thickBot="1" x14ac:dyDescent="0.4">
      <c r="A10" s="62" t="s">
        <v>68</v>
      </c>
      <c r="B10" s="85"/>
      <c r="C10" s="112">
        <v>660</v>
      </c>
      <c r="D10" s="112">
        <v>2198</v>
      </c>
      <c r="E10" s="1"/>
      <c r="G10" s="165" t="s">
        <v>25</v>
      </c>
      <c r="H10" s="166"/>
      <c r="I10" s="10">
        <v>1</v>
      </c>
    </row>
    <row r="11" spans="1:9" ht="52.9" customHeight="1" thickBot="1" x14ac:dyDescent="0.4">
      <c r="A11" s="62" t="s">
        <v>69</v>
      </c>
      <c r="B11" s="87"/>
      <c r="C11" s="112">
        <v>1135</v>
      </c>
      <c r="D11" s="112">
        <v>3300</v>
      </c>
      <c r="E11" s="1"/>
      <c r="G11" s="165" t="s">
        <v>26</v>
      </c>
      <c r="H11" s="166"/>
      <c r="I11" s="10">
        <v>3</v>
      </c>
    </row>
    <row r="12" spans="1:9" ht="52.9" customHeight="1" thickBot="1" x14ac:dyDescent="0.4">
      <c r="A12" s="144"/>
      <c r="B12" s="145"/>
      <c r="C12" s="146"/>
      <c r="D12" s="146"/>
      <c r="G12" s="147" t="s">
        <v>70</v>
      </c>
      <c r="H12" s="148"/>
      <c r="I12" s="149">
        <v>3</v>
      </c>
    </row>
    <row r="13" spans="1:9" ht="40.9" customHeight="1" thickBot="1" x14ac:dyDescent="0.4">
      <c r="A13" s="64"/>
      <c r="B13" s="86"/>
      <c r="C13" s="65"/>
      <c r="G13" s="169" t="s">
        <v>28</v>
      </c>
      <c r="H13" s="170"/>
      <c r="I13" s="11">
        <f>SUM(I9:I12)</f>
        <v>9</v>
      </c>
    </row>
    <row r="14" spans="1:9" ht="21.75" thickBot="1" x14ac:dyDescent="0.4">
      <c r="A14" s="88" t="s">
        <v>71</v>
      </c>
      <c r="B14" s="59"/>
      <c r="C14" s="57"/>
      <c r="G14" s="12" t="s">
        <v>29</v>
      </c>
      <c r="H14" s="171">
        <v>313730</v>
      </c>
      <c r="I14" s="172"/>
    </row>
    <row r="15" spans="1:9" ht="18" thickBot="1" x14ac:dyDescent="0.4">
      <c r="A15" s="62" t="s">
        <v>72</v>
      </c>
      <c r="B15" s="59"/>
      <c r="C15" s="60">
        <v>230</v>
      </c>
      <c r="D15" s="65"/>
      <c r="G15" s="9"/>
      <c r="H15" s="9"/>
      <c r="I15" s="9"/>
    </row>
    <row r="16" spans="1:9" ht="18" thickBot="1" x14ac:dyDescent="0.4">
      <c r="A16" s="62" t="s">
        <v>73</v>
      </c>
      <c r="B16" s="59"/>
      <c r="C16" s="60">
        <v>690</v>
      </c>
      <c r="G16" s="150" t="s">
        <v>30</v>
      </c>
      <c r="H16" s="151"/>
      <c r="I16" s="152"/>
    </row>
    <row r="17" spans="1:9" ht="16.5" thickBot="1" x14ac:dyDescent="0.3">
      <c r="A17" s="62" t="s">
        <v>74</v>
      </c>
      <c r="B17" s="59"/>
      <c r="C17" s="60">
        <v>330</v>
      </c>
      <c r="G17" s="173" t="s">
        <v>31</v>
      </c>
      <c r="H17" s="174"/>
      <c r="I17" s="177">
        <v>0</v>
      </c>
    </row>
    <row r="18" spans="1:9" ht="16.5" thickBot="1" x14ac:dyDescent="0.3">
      <c r="A18" s="62" t="s">
        <v>75</v>
      </c>
      <c r="B18" s="59"/>
      <c r="C18" s="60">
        <v>945</v>
      </c>
      <c r="G18" s="175"/>
      <c r="H18" s="176"/>
      <c r="I18" s="178"/>
    </row>
    <row r="19" spans="1:9" ht="16.5" thickBot="1" x14ac:dyDescent="0.3">
      <c r="A19" s="62" t="s">
        <v>76</v>
      </c>
      <c r="B19" s="59"/>
      <c r="C19" s="60">
        <v>660</v>
      </c>
      <c r="G19" s="179" t="s">
        <v>32</v>
      </c>
      <c r="H19" s="180"/>
      <c r="I19" s="181">
        <v>0</v>
      </c>
    </row>
    <row r="20" spans="1:9" ht="16.5" thickBot="1" x14ac:dyDescent="0.3">
      <c r="A20" s="62" t="s">
        <v>77</v>
      </c>
      <c r="B20" s="59"/>
      <c r="C20" s="60">
        <v>1135</v>
      </c>
      <c r="G20" s="179"/>
      <c r="H20" s="180"/>
      <c r="I20" s="181"/>
    </row>
    <row r="21" spans="1:9" ht="17.25" x14ac:dyDescent="0.35">
      <c r="A21" s="64"/>
      <c r="G21" s="13" t="s">
        <v>33</v>
      </c>
      <c r="H21" s="14"/>
      <c r="I21" s="15">
        <v>0</v>
      </c>
    </row>
    <row r="22" spans="1:9" ht="17.25" x14ac:dyDescent="0.35">
      <c r="A22" s="64"/>
      <c r="G22" s="16" t="s">
        <v>34</v>
      </c>
      <c r="H22" s="17"/>
      <c r="I22" s="84">
        <v>0</v>
      </c>
    </row>
    <row r="23" spans="1:9" ht="17.25" x14ac:dyDescent="0.35">
      <c r="A23" s="64"/>
      <c r="G23" s="16" t="s">
        <v>35</v>
      </c>
      <c r="H23" s="17"/>
      <c r="I23" s="18">
        <v>0</v>
      </c>
    </row>
    <row r="24" spans="1:9" ht="17.25" x14ac:dyDescent="0.35">
      <c r="A24" s="64"/>
      <c r="G24" s="16" t="s">
        <v>36</v>
      </c>
      <c r="H24" s="17"/>
      <c r="I24" s="18">
        <v>0</v>
      </c>
    </row>
    <row r="25" spans="1:9" ht="18" thickBot="1" x14ac:dyDescent="0.4">
      <c r="A25" s="64"/>
      <c r="G25" s="19" t="s">
        <v>28</v>
      </c>
      <c r="H25" s="20"/>
      <c r="I25" s="21">
        <f>SUM(I17:I24)</f>
        <v>0</v>
      </c>
    </row>
    <row r="26" spans="1:9" x14ac:dyDescent="0.25">
      <c r="A26" s="64"/>
    </row>
    <row r="27" spans="1:9" x14ac:dyDescent="0.25">
      <c r="A27" s="64"/>
    </row>
  </sheetData>
  <mergeCells count="13">
    <mergeCell ref="G19:H20"/>
    <mergeCell ref="I19:I20"/>
    <mergeCell ref="G10:H10"/>
    <mergeCell ref="G11:H11"/>
    <mergeCell ref="G13:H13"/>
    <mergeCell ref="H14:I14"/>
    <mergeCell ref="G16:I16"/>
    <mergeCell ref="C2:D2"/>
    <mergeCell ref="G2:I2"/>
    <mergeCell ref="G8:I8"/>
    <mergeCell ref="G9:H9"/>
    <mergeCell ref="G17:H18"/>
    <mergeCell ref="I17:I18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626853-6b9f-459c-987f-4810ac3f70d9">
      <Terms xmlns="http://schemas.microsoft.com/office/infopath/2007/PartnerControls"/>
    </lcf76f155ced4ddcb4097134ff3c332f>
    <TaxCatchAll xmlns="dd3f6e3a-011a-4c2c-8c86-2b805d8350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F4E0431A768C04AA87CA9AA94D3345C" ma:contentTypeVersion="17" ma:contentTypeDescription="Új dokumentum létrehozása." ma:contentTypeScope="" ma:versionID="37ed19993ad55d1b1225dc5910a0d56f">
  <xsd:schema xmlns:xsd="http://www.w3.org/2001/XMLSchema" xmlns:xs="http://www.w3.org/2001/XMLSchema" xmlns:p="http://schemas.microsoft.com/office/2006/metadata/properties" xmlns:ns2="46626853-6b9f-459c-987f-4810ac3f70d9" xmlns:ns3="dd3f6e3a-011a-4c2c-8c86-2b805d83508f" targetNamespace="http://schemas.microsoft.com/office/2006/metadata/properties" ma:root="true" ma:fieldsID="6547ca3b87c8c9cb3ef193622a872885" ns2:_="" ns3:_="">
    <xsd:import namespace="46626853-6b9f-459c-987f-4810ac3f70d9"/>
    <xsd:import namespace="dd3f6e3a-011a-4c2c-8c86-2b805d8350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26853-6b9f-459c-987f-4810ac3f7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9a929d72-03c4-4c4f-8e1f-2ffa569dd5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f6e3a-011a-4c2c-8c86-2b805d8350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e5b2e3-0d7c-46a9-97dc-3a0507390ddd}" ma:internalName="TaxCatchAll" ma:showField="CatchAllData" ma:web="dd3f6e3a-011a-4c2c-8c86-2b805d8350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D7E90-BE5A-45DA-A2DB-863741BD079D}">
  <ds:schemaRefs>
    <ds:schemaRef ds:uri="http://schemas.microsoft.com/office/2006/metadata/properties"/>
    <ds:schemaRef ds:uri="http://schemas.microsoft.com/office/infopath/2007/PartnerControls"/>
    <ds:schemaRef ds:uri="46626853-6b9f-459c-987f-4810ac3f70d9"/>
    <ds:schemaRef ds:uri="dd3f6e3a-011a-4c2c-8c86-2b805d83508f"/>
  </ds:schemaRefs>
</ds:datastoreItem>
</file>

<file path=customXml/itemProps2.xml><?xml version="1.0" encoding="utf-8"?>
<ds:datastoreItem xmlns:ds="http://schemas.openxmlformats.org/officeDocument/2006/customXml" ds:itemID="{EA51112D-D3D6-4422-9603-FB957BB73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26853-6b9f-459c-987f-4810ac3f70d9"/>
    <ds:schemaRef ds:uri="dd3f6e3a-011a-4c2c-8c86-2b805d835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920E4-B0EE-4CAB-A5CD-B95063A931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Normál feladás</vt:lpstr>
      <vt:lpstr>Színes nyomtatás</vt:lpstr>
      <vt:lpstr>Elsőbbségi Feladás</vt:lpstr>
      <vt:lpstr>Ajánlott Feladás</vt:lpstr>
      <vt:lpstr>Ajánlott + Tértivevényes</vt:lpstr>
      <vt:lpstr>Árlista 2024.01.01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Lilla</dc:creator>
  <cp:keywords/>
  <dc:description/>
  <cp:lastModifiedBy>Gajdács Nándor</cp:lastModifiedBy>
  <cp:revision/>
  <dcterms:created xsi:type="dcterms:W3CDTF">2019-12-05T11:59:34Z</dcterms:created>
  <dcterms:modified xsi:type="dcterms:W3CDTF">2023-12-19T14:23:35Z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0x0101005F4E0431A768C04AA87CA9AA94D3345C</vt:lpwstr>
  </property>
  <property fmtid="{D5CDD505-2E9C-101B-9397-08002B2CF9AE}" pid="3" name="WorkbookGuid">
    <vt:lpwstr>ea66ab81-e598-4f9c-bf07-9ed84dbf79a1</vt:lpwstr>
  </property>
  <property fmtid="{D5CDD505-2E9C-101B-9397-08002B2CF9AE}" pid="4" name="MediaServiceImageTags">
    <vt:lpwstr/>
  </property>
</Properties>
</file>